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jpeg" ContentType="image/jpeg"/>
  <Override PartName="/xl/media/image10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Coach_1" sheetId="1" state="visible" r:id="rId2"/>
  </sheets>
  <definedNames>
    <definedName function="false" hidden="false" localSheetId="0" name="_xlnm.Print_Area" vbProcedure="false">Coach_1!$B$2:$P$31</definedName>
    <definedName function="false" hidden="false" localSheetId="0" name="_xlnm.Print_Area" vbProcedure="false">Coach_1!$B$2:$P$31</definedName>
    <definedName function="false" hidden="false" localSheetId="0" name="_xlnm.Print_Area_0" vbProcedure="false">Coach_1!$B$2:$P$31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<sst xmlns="http://schemas.openxmlformats.org/spreadsheetml/2006/main" count="2821" uniqueCount="618">
  <si>
    <t xml:space="preserve">v.2.0</t>
  </si>
  <si>
    <t xml:space="preserve">Coach</t>
  </si>
  <si>
    <t xml:space="preserve">Race:</t>
  </si>
  <si>
    <t xml:space="preserve">Tier:</t>
  </si>
  <si>
    <t xml:space="preserve">Team name:</t>
  </si>
  <si>
    <t xml:space="preserve">NAF-Nick:</t>
  </si>
  <si>
    <t xml:space="preserve">Magadusch</t>
  </si>
  <si>
    <t xml:space="preserve">Skaven</t>
  </si>
  <si>
    <t xml:space="preserve">NAF Nr.:</t>
  </si>
  <si>
    <t xml:space="preserve">real Name:</t>
  </si>
  <si>
    <t xml:space="preserve">Roster Name</t>
  </si>
  <si>
    <t xml:space="preserve">Player Reference Table</t>
  </si>
  <si>
    <t xml:space="preserve">max. RS</t>
  </si>
  <si>
    <t xml:space="preserve">act. RS</t>
  </si>
  <si>
    <t xml:space="preserve">Roster slots exceeded?</t>
  </si>
  <si>
    <t xml:space="preserve">Starplayer</t>
  </si>
  <si>
    <t xml:space="preserve">cost</t>
  </si>
  <si>
    <t xml:space="preserve">MA</t>
  </si>
  <si>
    <t xml:space="preserve">ST</t>
  </si>
  <si>
    <t xml:space="preserve">AG</t>
  </si>
  <si>
    <t xml:space="preserve">AV</t>
  </si>
  <si>
    <t xml:space="preserve">Standard Skills</t>
  </si>
  <si>
    <t xml:space="preserve">Back Reference</t>
  </si>
  <si>
    <t xml:space="preserve">All</t>
  </si>
  <si>
    <t xml:space="preserve">All, w/o Stat</t>
  </si>
  <si>
    <t xml:space="preserve">Normal</t>
  </si>
  <si>
    <t xml:space="preserve">Nrml,  w/o Stat</t>
  </si>
  <si>
    <t xml:space="preserve">Double</t>
  </si>
  <si>
    <t xml:space="preserve">Dbl, w/o Stat</t>
  </si>
  <si>
    <t xml:space="preserve">None</t>
  </si>
  <si>
    <t xml:space="preserve">#</t>
  </si>
  <si>
    <t xml:space="preserve">Position</t>
  </si>
  <si>
    <t xml:space="preserve">Cost</t>
  </si>
  <si>
    <t xml:space="preserve">Day 1</t>
  </si>
  <si>
    <t xml:space="preserve">Day 2</t>
  </si>
  <si>
    <t xml:space="preserve">Day 3</t>
  </si>
  <si>
    <t xml:space="preserve">Tier: </t>
  </si>
  <si>
    <t xml:space="preserve">D1-1</t>
  </si>
  <si>
    <t xml:space="preserve">D1-2</t>
  </si>
  <si>
    <t xml:space="preserve">D2-1</t>
  </si>
  <si>
    <t xml:space="preserve">D2-2</t>
  </si>
  <si>
    <t xml:space="preserve">D3</t>
  </si>
  <si>
    <t xml:space="preserve">Dbl</t>
  </si>
  <si>
    <t xml:space="preserve">Stk</t>
  </si>
  <si>
    <t xml:space="preserve">Stat</t>
  </si>
  <si>
    <t xml:space="preserve">Nrml</t>
  </si>
  <si>
    <t xml:space="preserve">Stack/Skills</t>
  </si>
  <si>
    <t xml:space="preserve">Stat Inc</t>
  </si>
  <si>
    <t xml:space="preserve">Skills</t>
  </si>
  <si>
    <t xml:space="preserve">D1</t>
  </si>
  <si>
    <t xml:space="preserve">D2</t>
  </si>
  <si>
    <t xml:space="preserve">A+S</t>
  </si>
  <si>
    <t xml:space="preserve">A-S</t>
  </si>
  <si>
    <t xml:space="preserve">N+S</t>
  </si>
  <si>
    <t xml:space="preserve">N-S</t>
  </si>
  <si>
    <t xml:space="preserve">D+S</t>
  </si>
  <si>
    <t xml:space="preserve">D-S</t>
  </si>
  <si>
    <t xml:space="preserve">NNN</t>
  </si>
  <si>
    <t xml:space="preserve">Glart Smashrip Jr.</t>
  </si>
  <si>
    <t xml:space="preserve">Gutter Runner</t>
  </si>
  <si>
    <t xml:space="preserve">Block</t>
  </si>
  <si>
    <t xml:space="preserve">Strip Ball</t>
  </si>
  <si>
    <t xml:space="preserve">Blitzer</t>
  </si>
  <si>
    <t xml:space="preserve">Mighty Blow</t>
  </si>
  <si>
    <t xml:space="preserve">Tackle</t>
  </si>
  <si>
    <t xml:space="preserve">Thrower</t>
  </si>
  <si>
    <t xml:space="preserve">Leader</t>
  </si>
  <si>
    <t xml:space="preserve">Linerat</t>
  </si>
  <si>
    <t xml:space="preserve">Kick</t>
  </si>
  <si>
    <t xml:space="preserve">Re-Rolls</t>
  </si>
  <si>
    <t xml:space="preserve">Team Budget:</t>
  </si>
  <si>
    <t xml:space="preserve">Fan Factor</t>
  </si>
  <si>
    <t xml:space="preserve">Money spent on Team &amp; Staff (min. 1,100,000):</t>
  </si>
  <si>
    <t xml:space="preserve">Apo</t>
  </si>
  <si>
    <t xml:space="preserve">Assistant Coaches</t>
  </si>
  <si>
    <t xml:space="preserve">Money spent on Team, Staff &amp; Skills:</t>
  </si>
  <si>
    <t xml:space="preserve">Bribe</t>
  </si>
  <si>
    <t xml:space="preserve">Cheerleaders</t>
  </si>
  <si>
    <t xml:space="preserve">Chef</t>
  </si>
  <si>
    <t xml:space="preserve">Apothecary</t>
  </si>
  <si>
    <t xml:space="preserve">Bribes</t>
  </si>
  <si>
    <t xml:space="preserve">Extra Money:</t>
  </si>
  <si>
    <t xml:space="preserve">Master Chef</t>
  </si>
  <si>
    <t xml:space="preserve">Money spent on skills:</t>
  </si>
  <si>
    <t xml:space="preserve">Rostername</t>
  </si>
  <si>
    <t xml:space="preserve">ReRoll</t>
  </si>
  <si>
    <t xml:space="preserve">Amazons</t>
  </si>
  <si>
    <t xml:space="preserve">Bretonnians</t>
  </si>
  <si>
    <t xml:space="preserve">Chaos</t>
  </si>
  <si>
    <t xml:space="preserve">Chaos Dwarves</t>
  </si>
  <si>
    <t xml:space="preserve">Chaos Pact</t>
  </si>
  <si>
    <t xml:space="preserve">Dark Elves</t>
  </si>
  <si>
    <t xml:space="preserve">Dwarves</t>
  </si>
  <si>
    <t xml:space="preserve">Elves</t>
  </si>
  <si>
    <t xml:space="preserve">Goblins</t>
  </si>
  <si>
    <t xml:space="preserve">Halflings</t>
  </si>
  <si>
    <t xml:space="preserve">High Elves</t>
  </si>
  <si>
    <t xml:space="preserve">Humans</t>
  </si>
  <si>
    <t xml:space="preserve">Khemri</t>
  </si>
  <si>
    <t xml:space="preserve">Khorne</t>
  </si>
  <si>
    <t xml:space="preserve">Lizardmen</t>
  </si>
  <si>
    <t xml:space="preserve">Necromantic</t>
  </si>
  <si>
    <t xml:space="preserve">Norse</t>
  </si>
  <si>
    <t xml:space="preserve">Nurgle's Rotters</t>
  </si>
  <si>
    <t xml:space="preserve">Ogres</t>
  </si>
  <si>
    <t xml:space="preserve">Orc</t>
  </si>
  <si>
    <t xml:space="preserve">Slann</t>
  </si>
  <si>
    <t xml:space="preserve">Undead</t>
  </si>
  <si>
    <t xml:space="preserve">Underworld</t>
  </si>
  <si>
    <t xml:space="preserve">Vampires</t>
  </si>
  <si>
    <t xml:space="preserve">Wood Elves</t>
  </si>
  <si>
    <t xml:space="preserve">Linewoman Amazon</t>
  </si>
  <si>
    <t xml:space="preserve">Dodge</t>
  </si>
  <si>
    <t xml:space="preserve">G</t>
  </si>
  <si>
    <t xml:space="preserve">ASP</t>
  </si>
  <si>
    <t xml:space="preserve">O</t>
  </si>
  <si>
    <t xml:space="preserve">Linewoman</t>
  </si>
  <si>
    <t xml:space="preserve">Lineman Bretonnian</t>
  </si>
  <si>
    <t xml:space="preserve">Beastman</t>
  </si>
  <si>
    <t xml:space="preserve">Hobgoblin</t>
  </si>
  <si>
    <t xml:space="preserve">Marauders</t>
  </si>
  <si>
    <t xml:space="preserve">Lineman Dark Elf</t>
  </si>
  <si>
    <t xml:space="preserve">Blocker</t>
  </si>
  <si>
    <t xml:space="preserve">Lineman Elf</t>
  </si>
  <si>
    <t xml:space="preserve">Goblin</t>
  </si>
  <si>
    <t xml:space="preserve">Halfling</t>
  </si>
  <si>
    <t xml:space="preserve">Lineman High Elf</t>
  </si>
  <si>
    <t xml:space="preserve">Lineman Human</t>
  </si>
  <si>
    <t xml:space="preserve">Skeleton°</t>
  </si>
  <si>
    <t xml:space="preserve">Pit Fighter</t>
  </si>
  <si>
    <t xml:space="preserve">Skink</t>
  </si>
  <si>
    <t xml:space="preserve">Zombie°</t>
  </si>
  <si>
    <t xml:space="preserve">Lineman Norse</t>
  </si>
  <si>
    <t xml:space="preserve">Rotter</t>
  </si>
  <si>
    <t xml:space="preserve">Snotling</t>
  </si>
  <si>
    <t xml:space="preserve">Lineman Ork</t>
  </si>
  <si>
    <t xml:space="preserve">Lineman Skaven</t>
  </si>
  <si>
    <t xml:space="preserve">Lineman Slann</t>
  </si>
  <si>
    <t xml:space="preserve">Skeleton</t>
  </si>
  <si>
    <t xml:space="preserve">Underworld Goblin</t>
  </si>
  <si>
    <t xml:space="preserve">Thrall</t>
  </si>
  <si>
    <t xml:space="preserve">Lineman Wood Elf</t>
  </si>
  <si>
    <t xml:space="preserve">Thrower Amazon</t>
  </si>
  <si>
    <t xml:space="preserve">Dodge, Pass</t>
  </si>
  <si>
    <t xml:space="preserve">GP</t>
  </si>
  <si>
    <t xml:space="preserve">AS</t>
  </si>
  <si>
    <t xml:space="preserve">WO</t>
  </si>
  <si>
    <t xml:space="preserve">Yeoman</t>
  </si>
  <si>
    <t xml:space="preserve">Chaos Warrior</t>
  </si>
  <si>
    <t xml:space="preserve">Chaos Dwarf Blocker</t>
  </si>
  <si>
    <t xml:space="preserve">Goblin Renegade</t>
  </si>
  <si>
    <t xml:space="preserve">Runner Dark Elf</t>
  </si>
  <si>
    <t xml:space="preserve">Runner Dwarf</t>
  </si>
  <si>
    <t xml:space="preserve">Thrower Elf</t>
  </si>
  <si>
    <t xml:space="preserve">Bomma</t>
  </si>
  <si>
    <t xml:space="preserve">Treeman</t>
  </si>
  <si>
    <t xml:space="preserve">Thrower High Elf</t>
  </si>
  <si>
    <t xml:space="preserve">Catcher Human</t>
  </si>
  <si>
    <t xml:space="preserve">Thro-Ra</t>
  </si>
  <si>
    <t xml:space="preserve">Bloodletter Daemon</t>
  </si>
  <si>
    <t xml:space="preserve">Saurus</t>
  </si>
  <si>
    <t xml:space="preserve">Ghoul°</t>
  </si>
  <si>
    <t xml:space="preserve">Thrower Norse</t>
  </si>
  <si>
    <t xml:space="preserve">Pestigor</t>
  </si>
  <si>
    <t xml:space="preserve">Ogre°</t>
  </si>
  <si>
    <t xml:space="preserve">Goblin°</t>
  </si>
  <si>
    <t xml:space="preserve">Thrower Skaven</t>
  </si>
  <si>
    <t xml:space="preserve">Catcher Slann</t>
  </si>
  <si>
    <t xml:space="preserve">Zombie</t>
  </si>
  <si>
    <t xml:space="preserve">Underworld Skaven Lineman</t>
  </si>
  <si>
    <t xml:space="preserve">Vampire</t>
  </si>
  <si>
    <t xml:space="preserve">Catcher Wood Elf</t>
  </si>
  <si>
    <t xml:space="preserve">Catcher Amazon</t>
  </si>
  <si>
    <t xml:space="preserve">Dodge, Catch</t>
  </si>
  <si>
    <t xml:space="preserve">GA</t>
  </si>
  <si>
    <t xml:space="preserve">SP</t>
  </si>
  <si>
    <t xml:space="preserve">Catcher</t>
  </si>
  <si>
    <t xml:space="preserve">Blitzer Bretonnian</t>
  </si>
  <si>
    <t xml:space="preserve">Minotaur</t>
  </si>
  <si>
    <t xml:space="preserve">Bull Centaur</t>
  </si>
  <si>
    <t xml:space="preserve">Skaven Renegade</t>
  </si>
  <si>
    <t xml:space="preserve">Assassin</t>
  </si>
  <si>
    <t xml:space="preserve">Blitzer Dwarf</t>
  </si>
  <si>
    <t xml:space="preserve">Catcher Elf</t>
  </si>
  <si>
    <t xml:space="preserve">Looney</t>
  </si>
  <si>
    <t xml:space="preserve">Puggy Baconbreath</t>
  </si>
  <si>
    <t xml:space="preserve">Catcher High Elf</t>
  </si>
  <si>
    <t xml:space="preserve">Thrower Human</t>
  </si>
  <si>
    <t xml:space="preserve">Blitz-Ra</t>
  </si>
  <si>
    <t xml:space="preserve">Khorne Herald</t>
  </si>
  <si>
    <t xml:space="preserve">Kroxigor</t>
  </si>
  <si>
    <t xml:space="preserve">Wight°</t>
  </si>
  <si>
    <t xml:space="preserve">Catcher Norse</t>
  </si>
  <si>
    <t xml:space="preserve">Nurgle Warrior</t>
  </si>
  <si>
    <t xml:space="preserve">Bomber Dribblesnot</t>
  </si>
  <si>
    <t xml:space="preserve">Thrower Ork</t>
  </si>
  <si>
    <t xml:space="preserve">Blitzer Slann</t>
  </si>
  <si>
    <t xml:space="preserve">Ghoul</t>
  </si>
  <si>
    <t xml:space="preserve">Underworld Skaven Thrower</t>
  </si>
  <si>
    <t xml:space="preserve">Helmut Wulf</t>
  </si>
  <si>
    <t xml:space="preserve">Thrower Wood Elf</t>
  </si>
  <si>
    <t xml:space="preserve">Blitzer Amazon</t>
  </si>
  <si>
    <t xml:space="preserve">Dodge, Block</t>
  </si>
  <si>
    <t xml:space="preserve">GS</t>
  </si>
  <si>
    <t xml:space="preserve">AP</t>
  </si>
  <si>
    <t xml:space="preserve">WM</t>
  </si>
  <si>
    <t xml:space="preserve">Dolfar Longstride</t>
  </si>
  <si>
    <t xml:space="preserve">Max Spleenripper</t>
  </si>
  <si>
    <t xml:space="preserve">Minotaur°</t>
  </si>
  <si>
    <t xml:space="preserve">Dark Elf Renegade</t>
  </si>
  <si>
    <t xml:space="preserve">Blitzer Dark Elf</t>
  </si>
  <si>
    <t xml:space="preserve">Troll Slayer</t>
  </si>
  <si>
    <t xml:space="preserve">Blitzer Elf</t>
  </si>
  <si>
    <t xml:space="preserve">Fanatic</t>
  </si>
  <si>
    <t xml:space="preserve">Willow Rosebark</t>
  </si>
  <si>
    <t xml:space="preserve">Blitzer High Elf</t>
  </si>
  <si>
    <t xml:space="preserve">Blitzer Human</t>
  </si>
  <si>
    <t xml:space="preserve">Tomb Guardian</t>
  </si>
  <si>
    <t xml:space="preserve">Bloodthirster</t>
  </si>
  <si>
    <t xml:space="preserve">Flesh Golem</t>
  </si>
  <si>
    <t xml:space="preserve">Blitzer Norse</t>
  </si>
  <si>
    <t xml:space="preserve">Beast of Nurgle</t>
  </si>
  <si>
    <t xml:space="preserve">Nobbla Blackwart</t>
  </si>
  <si>
    <t xml:space="preserve">Black Ork Blocker</t>
  </si>
  <si>
    <t xml:space="preserve">Blitzer Skaven</t>
  </si>
  <si>
    <t xml:space="preserve">Kroxigor°</t>
  </si>
  <si>
    <t xml:space="preserve">Wight</t>
  </si>
  <si>
    <t xml:space="preserve">Underworld Skaven Blitzer</t>
  </si>
  <si>
    <t xml:space="preserve">Crazy Igor</t>
  </si>
  <si>
    <t xml:space="preserve">Wardancer</t>
  </si>
  <si>
    <t xml:space="preserve">Fend</t>
  </si>
  <si>
    <t xml:space="preserve">Lineman</t>
  </si>
  <si>
    <t xml:space="preserve">Lewdgrip Whiparm</t>
  </si>
  <si>
    <t xml:space="preserve">Zzharg Madeye</t>
  </si>
  <si>
    <t xml:space="preserve">Orc Renegade</t>
  </si>
  <si>
    <t xml:space="preserve">Witch Elf</t>
  </si>
  <si>
    <t xml:space="preserve">Deathroller</t>
  </si>
  <si>
    <t xml:space="preserve">Pogoer</t>
  </si>
  <si>
    <t xml:space="preserve">Zara the Slayer</t>
  </si>
  <si>
    <t xml:space="preserve">Ogre</t>
  </si>
  <si>
    <t xml:space="preserve">Sinnedbad</t>
  </si>
  <si>
    <t xml:space="preserve">Grashnak Blackhoof</t>
  </si>
  <si>
    <t xml:space="preserve">Hemlock</t>
  </si>
  <si>
    <t xml:space="preserve">Werewolf</t>
  </si>
  <si>
    <t xml:space="preserve">Werewolf Norse</t>
  </si>
  <si>
    <t xml:space="preserve">Scrappa Sorehead</t>
  </si>
  <si>
    <t xml:space="preserve">Blitzer Ork</t>
  </si>
  <si>
    <t xml:space="preserve">Rat Ogre</t>
  </si>
  <si>
    <t xml:space="preserve">Mummy</t>
  </si>
  <si>
    <t xml:space="preserve">Warpstone Troll</t>
  </si>
  <si>
    <t xml:space="preserve">J Earlice</t>
  </si>
  <si>
    <t xml:space="preserve">Treeman°</t>
  </si>
  <si>
    <t xml:space="preserve">Wrestle</t>
  </si>
  <si>
    <t xml:space="preserve">Mighty Zug</t>
  </si>
  <si>
    <t xml:space="preserve">Brick Far’th **</t>
  </si>
  <si>
    <t xml:space="preserve">Chaos Troll</t>
  </si>
  <si>
    <t xml:space="preserve">Eldril Sidewinder</t>
  </si>
  <si>
    <t xml:space="preserve">Barik Farblast</t>
  </si>
  <si>
    <t xml:space="preserve">Troll</t>
  </si>
  <si>
    <t xml:space="preserve">Karla von Kill</t>
  </si>
  <si>
    <t xml:space="preserve">Bo Gallanté</t>
  </si>
  <si>
    <t xml:space="preserve">Hack Enslash</t>
  </si>
  <si>
    <t xml:space="preserve">Morg ’n’ Thorg</t>
  </si>
  <si>
    <t xml:space="preserve">Lottabottol</t>
  </si>
  <si>
    <t xml:space="preserve">Yhetee</t>
  </si>
  <si>
    <t xml:space="preserve">Bertha Bigfist</t>
  </si>
  <si>
    <t xml:space="preserve">Fezglitch</t>
  </si>
  <si>
    <t xml:space="preserve">Wilhelm Chaney</t>
  </si>
  <si>
    <t xml:space="preserve">Block, Catch, Dauntless</t>
  </si>
  <si>
    <t xml:space="preserve">GAP</t>
  </si>
  <si>
    <t xml:space="preserve">S</t>
  </si>
  <si>
    <t xml:space="preserve">Grotty **</t>
  </si>
  <si>
    <t xml:space="preserve">Rashnak Backstabber</t>
  </si>
  <si>
    <t xml:space="preserve">Chaos Ogre</t>
  </si>
  <si>
    <t xml:space="preserve">Horkon Heartripper</t>
  </si>
  <si>
    <t xml:space="preserve">Boomer Eziasson</t>
  </si>
  <si>
    <t xml:space="preserve">Prince Moranion</t>
  </si>
  <si>
    <t xml:space="preserve">Soaren Hightower</t>
  </si>
  <si>
    <t xml:space="preserve">Humerus Carpal</t>
  </si>
  <si>
    <t xml:space="preserve">Quetzal Leap</t>
  </si>
  <si>
    <t xml:space="preserve">Ugroth Bolgrot</t>
  </si>
  <si>
    <t xml:space="preserve">Kreek Rustgouger</t>
  </si>
  <si>
    <t xml:space="preserve">Count Luthor Von Drakenborg</t>
  </si>
  <si>
    <t xml:space="preserve">Horns</t>
  </si>
  <si>
    <t xml:space="preserve">GSM</t>
  </si>
  <si>
    <t xml:space="preserve">M</t>
  </si>
  <si>
    <t xml:space="preserve">Roxanna Darknail</t>
  </si>
  <si>
    <t xml:space="preserve">Lord Borak the Despoiler</t>
  </si>
  <si>
    <t xml:space="preserve">Htark the Unstoppable</t>
  </si>
  <si>
    <t xml:space="preserve">Minotaur°°</t>
  </si>
  <si>
    <t xml:space="preserve">Ithaca Benoin</t>
  </si>
  <si>
    <t xml:space="preserve">Flint Churnblade</t>
  </si>
  <si>
    <t xml:space="preserve">Hubris Rakarth</t>
  </si>
  <si>
    <t xml:space="preserve">Fungus the Loon</t>
  </si>
  <si>
    <t xml:space="preserve">Deeproot Strongbranch</t>
  </si>
  <si>
    <t xml:space="preserve">Griff Oberwald</t>
  </si>
  <si>
    <t xml:space="preserve">Slibli</t>
  </si>
  <si>
    <t xml:space="preserve">Setekh</t>
  </si>
  <si>
    <t xml:space="preserve">Skitter Stab-Stab</t>
  </si>
  <si>
    <t xml:space="preserve"> </t>
  </si>
  <si>
    <t xml:space="preserve">Grim Ironjaw</t>
  </si>
  <si>
    <t xml:space="preserve">Jordell Freshbreeze</t>
  </si>
  <si>
    <t xml:space="preserve">Ripper Bolgrot</t>
  </si>
  <si>
    <t xml:space="preserve">Loner, Frenzy, Horns, Mighty Blow, Thick Skull, Wild Animal</t>
  </si>
  <si>
    <t xml:space="preserve">SM</t>
  </si>
  <si>
    <t xml:space="preserve">Bilerot Vomitflesh</t>
  </si>
  <si>
    <t xml:space="preserve">Valen Swift **</t>
  </si>
  <si>
    <t xml:space="preserve">Ramtut III</t>
  </si>
  <si>
    <t xml:space="preserve">Varag Ghoul-Chewer</t>
  </si>
  <si>
    <t xml:space="preserve">Glart Smashrip Sr.</t>
  </si>
  <si>
    <t xml:space="preserve">Lucien Swift **</t>
  </si>
  <si>
    <t xml:space="preserve">Madcap Miggz</t>
  </si>
  <si>
    <t xml:space="preserve">Hakflem Skuttlespike</t>
  </si>
  <si>
    <t xml:space="preserve">Block, Tackle, Thick Skull</t>
  </si>
  <si>
    <t xml:space="preserve">APM</t>
  </si>
  <si>
    <t xml:space="preserve">Guffle Pusmaw</t>
  </si>
  <si>
    <t xml:space="preserve">Headsplitter</t>
  </si>
  <si>
    <t xml:space="preserve">Sprint, Sure Feet, Thick Skull</t>
  </si>
  <si>
    <t xml:space="preserve">Icepelt Hammerblow</t>
  </si>
  <si>
    <t xml:space="preserve">GAPM</t>
  </si>
  <si>
    <t xml:space="preserve">GSPM</t>
  </si>
  <si>
    <t xml:space="preserve">A</t>
  </si>
  <si>
    <t xml:space="preserve">Marauder</t>
  </si>
  <si>
    <t xml:space="preserve">Animosity, Dodge, Right Stuff, Stunty</t>
  </si>
  <si>
    <t xml:space="preserve">AM</t>
  </si>
  <si>
    <t xml:space="preserve">GSP</t>
  </si>
  <si>
    <t xml:space="preserve">Animosity</t>
  </si>
  <si>
    <t xml:space="preserve">GM</t>
  </si>
  <si>
    <t xml:space="preserve">GAM</t>
  </si>
  <si>
    <t xml:space="preserve">Loner, Always Hungry, Mighty Blow, Really Stupid, Regeneration, Throw Team-Mate</t>
  </si>
  <si>
    <t xml:space="preserve">Loner, Bone-head, Mighty Blow, Thick Skull, Throw Team-Mate</t>
  </si>
  <si>
    <t xml:space="preserve">Skill</t>
  </si>
  <si>
    <t xml:space="preserve">Category</t>
  </si>
  <si>
    <t xml:space="preserve">GAS</t>
  </si>
  <si>
    <t xml:space="preserve">GPM</t>
  </si>
  <si>
    <t xml:space="preserve">A+</t>
  </si>
  <si>
    <t xml:space="preserve">S+</t>
  </si>
  <si>
    <t xml:space="preserve">ASM</t>
  </si>
  <si>
    <t xml:space="preserve">ASPM</t>
  </si>
  <si>
    <t xml:space="preserve">P</t>
  </si>
  <si>
    <t xml:space="preserve">SPM</t>
  </si>
  <si>
    <t xml:space="preserve">GAP+</t>
  </si>
  <si>
    <t xml:space="preserve">GSP+</t>
  </si>
  <si>
    <t xml:space="preserve">N</t>
  </si>
  <si>
    <t xml:space="preserve">T4</t>
  </si>
  <si>
    <t xml:space="preserve">Catch</t>
  </si>
  <si>
    <t xml:space="preserve">Break Tackle</t>
  </si>
  <si>
    <t xml:space="preserve">Big Hand</t>
  </si>
  <si>
    <t xml:space="preserve">MA+</t>
  </si>
  <si>
    <t xml:space="preserve">Accurate</t>
  </si>
  <si>
    <t xml:space="preserve">Lineelf</t>
  </si>
  <si>
    <t xml:space="preserve">Diving Catch</t>
  </si>
  <si>
    <t xml:space="preserve">Dauntless</t>
  </si>
  <si>
    <t xml:space="preserve">Grab</t>
  </si>
  <si>
    <t xml:space="preserve">Claw</t>
  </si>
  <si>
    <t xml:space="preserve">AV+</t>
  </si>
  <si>
    <t xml:space="preserve">Dump-Off</t>
  </si>
  <si>
    <t xml:space="preserve">Runner</t>
  </si>
  <si>
    <t xml:space="preserve">Diving Tackle</t>
  </si>
  <si>
    <t xml:space="preserve">Dirty Player</t>
  </si>
  <si>
    <t xml:space="preserve">Guard</t>
  </si>
  <si>
    <t xml:space="preserve">Disturbing Presence</t>
  </si>
  <si>
    <t xml:space="preserve">AG+</t>
  </si>
  <si>
    <t xml:space="preserve">Hail Mary Pass</t>
  </si>
  <si>
    <t xml:space="preserve">Shadowing, Stab</t>
  </si>
  <si>
    <t xml:space="preserve">Juggernaut</t>
  </si>
  <si>
    <t xml:space="preserve">Extra Arms</t>
  </si>
  <si>
    <t xml:space="preserve">ST+</t>
  </si>
  <si>
    <t xml:space="preserve">Jump Up</t>
  </si>
  <si>
    <t xml:space="preserve">Frenzy</t>
  </si>
  <si>
    <t xml:space="preserve">Foul Appearance</t>
  </si>
  <si>
    <t xml:space="preserve">Nerves of Steel</t>
  </si>
  <si>
    <t xml:space="preserve">Frenzy, Dodge, Jump Up</t>
  </si>
  <si>
    <t xml:space="preserve">Leap</t>
  </si>
  <si>
    <t xml:space="preserve">Multiple Block</t>
  </si>
  <si>
    <t xml:space="preserve">Pass</t>
  </si>
  <si>
    <t xml:space="preserve">Side Step</t>
  </si>
  <si>
    <t xml:space="preserve">Kick-Off Return</t>
  </si>
  <si>
    <t xml:space="preserve">Piling On</t>
  </si>
  <si>
    <t xml:space="preserve">Prehensile Tail</t>
  </si>
  <si>
    <t xml:space="preserve">Save Throw</t>
  </si>
  <si>
    <t xml:space="preserve">Sure Hands, Thick Skull</t>
  </si>
  <si>
    <t xml:space="preserve">Sneaky Git</t>
  </si>
  <si>
    <t xml:space="preserve">Pass Block</t>
  </si>
  <si>
    <t xml:space="preserve">Stand Firm</t>
  </si>
  <si>
    <t xml:space="preserve">Tentacles</t>
  </si>
  <si>
    <t xml:space="preserve">Block, Thick Skull</t>
  </si>
  <si>
    <t xml:space="preserve">Sprint</t>
  </si>
  <si>
    <t xml:space="preserve">Pro</t>
  </si>
  <si>
    <t xml:space="preserve">Strong Arm</t>
  </si>
  <si>
    <t xml:space="preserve">Two Heads</t>
  </si>
  <si>
    <t xml:space="preserve">Block, Dauntless, Frenzy, Thick Skull</t>
  </si>
  <si>
    <t xml:space="preserve">Tier</t>
  </si>
  <si>
    <t xml:space="preserve">Budget</t>
  </si>
  <si>
    <t xml:space="preserve">Sure Feet</t>
  </si>
  <si>
    <t xml:space="preserve">Shadowing</t>
  </si>
  <si>
    <t xml:space="preserve">Thick Skull</t>
  </si>
  <si>
    <t xml:space="preserve">Very Long Legs</t>
  </si>
  <si>
    <t xml:space="preserve">Loner, Break Tackle, Dirty Player, Juggernaut, Mighty Blow, No Hands, Secret Weapon, Stand Firm</t>
  </si>
  <si>
    <t xml:space="preserve">Always Hungry</t>
  </si>
  <si>
    <t xml:space="preserve">E</t>
  </si>
  <si>
    <t xml:space="preserve">Sure Hands</t>
  </si>
  <si>
    <t xml:space="preserve">Ball &amp; Chain</t>
  </si>
  <si>
    <t xml:space="preserve">Catch, Nerves of Steel</t>
  </si>
  <si>
    <t xml:space="preserve">Big Mouth</t>
  </si>
  <si>
    <t xml:space="preserve">Block, Side Step</t>
  </si>
  <si>
    <t xml:space="preserve">Blood Lust</t>
  </si>
  <si>
    <t xml:space="preserve">Dodge, Right Stuff, Stunty</t>
  </si>
  <si>
    <t xml:space="preserve">Bombardier</t>
  </si>
  <si>
    <t xml:space="preserve">Bombardier, Dodge, Secret Weapon, Stunty</t>
  </si>
  <si>
    <t xml:space="preserve">Bone-head</t>
  </si>
  <si>
    <t xml:space="preserve">Chainsaw, Secret Weapon, Stunty</t>
  </si>
  <si>
    <t xml:space="preserve">Chainsaw</t>
  </si>
  <si>
    <t xml:space="preserve">Ball &amp; Chain, No Hands, Secret Weapon, Stunty</t>
  </si>
  <si>
    <t xml:space="preserve">Decay</t>
  </si>
  <si>
    <t xml:space="preserve">Doom Diver</t>
  </si>
  <si>
    <t xml:space="preserve">Right Stuff, Stunty, Swoop</t>
  </si>
  <si>
    <t xml:space="preserve">Fan Favourite</t>
  </si>
  <si>
    <t xml:space="preserve">Dodge, Leap, Stunty, Very Long Legs</t>
  </si>
  <si>
    <t xml:space="preserve">Hypnotic Gaze</t>
  </si>
  <si>
    <t xml:space="preserve">Ooligan</t>
  </si>
  <si>
    <t xml:space="preserve">Disturbing Presence, Dodge, Fan Favourite, Right Stuff, Stunty</t>
  </si>
  <si>
    <t xml:space="preserve">Kick Team-Mate</t>
  </si>
  <si>
    <t xml:space="preserve">Loner</t>
  </si>
  <si>
    <t xml:space="preserve">Montrous Mouth</t>
  </si>
  <si>
    <t xml:space="preserve">Mighty Blow, Stand Firm, Strong Arm, Take Root, Thick Skull, Throw Team-Mate, Timm-ber!</t>
  </si>
  <si>
    <t xml:space="preserve">No Hands</t>
  </si>
  <si>
    <t xml:space="preserve">Nurgle's Rot</t>
  </si>
  <si>
    <t xml:space="preserve">Pass, Safe Throw</t>
  </si>
  <si>
    <t xml:space="preserve">Really Stupid</t>
  </si>
  <si>
    <t xml:space="preserve">Regeneration</t>
  </si>
  <si>
    <t xml:space="preserve">Right Stuff</t>
  </si>
  <si>
    <t xml:space="preserve">Secret Weapon</t>
  </si>
  <si>
    <t xml:space="preserve">Catch, Dodge</t>
  </si>
  <si>
    <t xml:space="preserve">Stab</t>
  </si>
  <si>
    <t xml:space="preserve">Sure Hands, Pass</t>
  </si>
  <si>
    <t xml:space="preserve">Stakes</t>
  </si>
  <si>
    <t xml:space="preserve">Stunty</t>
  </si>
  <si>
    <t xml:space="preserve">Swoop</t>
  </si>
  <si>
    <t xml:space="preserve">Regeneration, Thick Skull</t>
  </si>
  <si>
    <t xml:space="preserve">Take Root</t>
  </si>
  <si>
    <t xml:space="preserve">Pass, Regeneration, Sure Hands</t>
  </si>
  <si>
    <t xml:space="preserve">Throw Team-Mate</t>
  </si>
  <si>
    <t xml:space="preserve">Block, Regeneration</t>
  </si>
  <si>
    <t xml:space="preserve">Titchy</t>
  </si>
  <si>
    <t xml:space="preserve">Decay, Regeneration</t>
  </si>
  <si>
    <t xml:space="preserve">Weeping Dagger</t>
  </si>
  <si>
    <t xml:space="preserve">Wild Animal</t>
  </si>
  <si>
    <t xml:space="preserve">Horns, Juggernaut, Regeneration</t>
  </si>
  <si>
    <t xml:space="preserve">Frenzy, Horns, Juggernaut</t>
  </si>
  <si>
    <t xml:space="preserve">Loner, Claws, Horns, Juggernaut, Regeneration</t>
  </si>
  <si>
    <t xml:space="preserve">Dodge, Stunty</t>
  </si>
  <si>
    <t xml:space="preserve">Loner, Bone-head, Mighty Blow, Prehensile Tail, Thick Skull</t>
  </si>
  <si>
    <t xml:space="preserve">Regeneration, Stand Firm, Thick Skull</t>
  </si>
  <si>
    <t xml:space="preserve">Claws, Frenzy, Regeneration</t>
  </si>
  <si>
    <t xml:space="preserve">Block, Pass</t>
  </si>
  <si>
    <t xml:space="preserve">Block, Dauntless</t>
  </si>
  <si>
    <t xml:space="preserve">Block, Frenzy, Jump Up</t>
  </si>
  <si>
    <t xml:space="preserve">Norse Werewolf</t>
  </si>
  <si>
    <t xml:space="preserve">Loner, Claws, Disturbing Presence, Frenzy, Wild Animal</t>
  </si>
  <si>
    <t xml:space="preserve">Decay, Nurgle's Rot</t>
  </si>
  <si>
    <t xml:space="preserve">Horns, Nurgle's Rot, Regeneration</t>
  </si>
  <si>
    <t xml:space="preserve">Disturbing Presence, Foul Appearance, Nurgle's Rot, Regeneration</t>
  </si>
  <si>
    <t xml:space="preserve">Loner, Disturbing Presence, Foul Appearance, Mighty Blow, Nurgle's Rot, Really Stupid, Regeneration, Tentacles</t>
  </si>
  <si>
    <t xml:space="preserve">Dodge, Right Stuff, Side Step, Stunty, Titchy</t>
  </si>
  <si>
    <t xml:space="preserve">Bone-head, Mighty Blow, Thick Skull, Throw Team-Mate</t>
  </si>
  <si>
    <t xml:space="preserve">Lineorc</t>
  </si>
  <si>
    <t xml:space="preserve">Right Stuff, Dodge, Stunty</t>
  </si>
  <si>
    <t xml:space="preserve">Thrower Orc</t>
  </si>
  <si>
    <t xml:space="preserve">Black Orc Blocker</t>
  </si>
  <si>
    <t xml:space="preserve">Blitzer Orc</t>
  </si>
  <si>
    <t xml:space="preserve">Troll°</t>
  </si>
  <si>
    <t xml:space="preserve">Pass, Sure Hands</t>
  </si>
  <si>
    <t xml:space="preserve">Dodge, Weeping Dagger</t>
  </si>
  <si>
    <t xml:space="preserve">Loner, Frenzy, Mighty Blow, Prehensile Tail, Wild Animal</t>
  </si>
  <si>
    <t xml:space="preserve">Leap, Very Long Legs</t>
  </si>
  <si>
    <t xml:space="preserve">Diving Catch, Leap, Very Long Legs</t>
  </si>
  <si>
    <t xml:space="preserve">Diving Tackle, Jump Up, Leap, Very Long Legs</t>
  </si>
  <si>
    <t xml:space="preserve">I</t>
  </si>
  <si>
    <t xml:space="preserve">Mighty Blow, Regeneration</t>
  </si>
  <si>
    <t xml:space="preserve">Skaven Linerat</t>
  </si>
  <si>
    <t xml:space="preserve">Animosity, Pass, Sure Hands</t>
  </si>
  <si>
    <t xml:space="preserve">Skaven Thrower</t>
  </si>
  <si>
    <t xml:space="preserve">Allowed Skills:</t>
  </si>
  <si>
    <t xml:space="preserve">Animosity, Block</t>
  </si>
  <si>
    <t xml:space="preserve">Skaven Blitzer</t>
  </si>
  <si>
    <t xml:space="preserve">10SBKT</t>
  </si>
  <si>
    <t xml:space="preserve">10S--T</t>
  </si>
  <si>
    <t xml:space="preserve">10SB-T</t>
  </si>
  <si>
    <t xml:space="preserve">Blood Lust, Hypnotic Gaze, Regeneration</t>
  </si>
  <si>
    <t xml:space="preserve">10S-KT</t>
  </si>
  <si>
    <t xml:space="preserve">10DBKT</t>
  </si>
  <si>
    <t xml:space="preserve">Catch, Dodge, Sprint</t>
  </si>
  <si>
    <t xml:space="preserve">10D-KT</t>
  </si>
  <si>
    <t xml:space="preserve">10DB-T</t>
  </si>
  <si>
    <t xml:space="preserve">Block, Dodge, Leap</t>
  </si>
  <si>
    <t xml:space="preserve">10D--T</t>
  </si>
  <si>
    <t xml:space="preserve">Mighty Blow, Stand Firm, Strong Arm, Take Root, Thick Skull, Throw Team-Mate</t>
  </si>
  <si>
    <t xml:space="preserve">10DBK-</t>
  </si>
  <si>
    <t xml:space="preserve">Loner, Bone-head, Break Tackle, Dodge, Mighty Blow, Thick Skull, Throw Team-Mate</t>
  </si>
  <si>
    <t xml:space="preserve">10D-K-</t>
  </si>
  <si>
    <t xml:space="preserve">Loner, Bone-head, Mighty Blow, Nerves of Steel, Strong Arm, Thick Skull, Throw Team-Mate</t>
  </si>
  <si>
    <t xml:space="preserve">10DB--</t>
  </si>
  <si>
    <t xml:space="preserve">Loner, Dodge, Right Stuff, Stunty</t>
  </si>
  <si>
    <t xml:space="preserve">10D---</t>
  </si>
  <si>
    <t xml:space="preserve">Loner, Accurate, Bombardier, Dodge, Right Stuff, Secret Weapon, Stunty</t>
  </si>
  <si>
    <t xml:space="preserve">11NBKT</t>
  </si>
  <si>
    <t xml:space="preserve">Loner, Block, Hypnotic Gaze, Regeneration, Side Step</t>
  </si>
  <si>
    <t xml:space="preserve">11N-KT</t>
  </si>
  <si>
    <t xml:space="preserve">Loner, Dauntless, Regeneration, Thick Skull</t>
  </si>
  <si>
    <t xml:space="preserve">11NB-T</t>
  </si>
  <si>
    <t xml:space="preserve">Loner, Block, Mighty Blow, Stand Firm, Strong Arm, Thick Skull, Throw Team-Mate</t>
  </si>
  <si>
    <t xml:space="preserve">11NBK-</t>
  </si>
  <si>
    <t xml:space="preserve">Loner, Ball &amp; Chain, Disturbing Presence, Foul Appearance, No Hands, Secret Weapon</t>
  </si>
  <si>
    <t xml:space="preserve">11N--T</t>
  </si>
  <si>
    <t xml:space="preserve">Loner, Ball &amp; Chain, Mighty Blow, No Hands, Secret Weapon, Stunty</t>
  </si>
  <si>
    <t xml:space="preserve">11N-K-</t>
  </si>
  <si>
    <t xml:space="preserve">Loner, Block, Claws, Juggernaut</t>
  </si>
  <si>
    <t xml:space="preserve">11NB--</t>
  </si>
  <si>
    <t xml:space="preserve">Loner, Chainsaw, Secret Weapon, Stand Firm</t>
  </si>
  <si>
    <t xml:space="preserve">11N---</t>
  </si>
  <si>
    <t xml:space="preserve">Loner, Catch, Diving Catch, Dodge, Sprint</t>
  </si>
  <si>
    <t xml:space="preserve">22NBKT</t>
  </si>
  <si>
    <t xml:space="preserve">Loner, Block, Mighty Blow, Thick Skull, Throw Team-Mate</t>
  </si>
  <si>
    <t xml:space="preserve">22N-KT</t>
  </si>
  <si>
    <t xml:space="preserve">Loner, Block, Dodge, Chainsaw, Secret Weapon, Stunty</t>
  </si>
  <si>
    <t xml:space="preserve">22NB-T</t>
  </si>
  <si>
    <t xml:space="preserve">Loner, Block, Dodge, Nerves of Steel, Right Stuff, Stunty</t>
  </si>
  <si>
    <t xml:space="preserve">22N-K-</t>
  </si>
  <si>
    <t xml:space="preserve">Loner, Grab, Mighty Blow, Regeneration, Throw Team-Mate</t>
  </si>
  <si>
    <t xml:space="preserve">22N--T</t>
  </si>
  <si>
    <t xml:space="preserve">Loner, Dirty Player, Dodge, Leap, Right Stuff, Sprint, Stunty, Sure Feet, Very Long Legs</t>
  </si>
  <si>
    <t xml:space="preserve">00OBKT</t>
  </si>
  <si>
    <t xml:space="preserve">Loner, Dodge, Prehensile Tail, Shadowing, Stab</t>
  </si>
  <si>
    <t xml:space="preserve">00O-KT</t>
  </si>
  <si>
    <t xml:space="preserve">Loner, Catch, Claws, Frenzy, Regeneration, Wrestle</t>
  </si>
  <si>
    <t xml:space="preserve">00OB-T</t>
  </si>
  <si>
    <t xml:space="preserve">Loner, Dauntless, Side Step, Thick Skull</t>
  </si>
  <si>
    <t xml:space="preserve">00OBK-</t>
  </si>
  <si>
    <t xml:space="preserve">Loner, Block, Dauntless, Dodge, Jump Up, Stab, Stakes</t>
  </si>
  <si>
    <t xml:space="preserve">00O--T</t>
  </si>
  <si>
    <t xml:space="preserve">Rasta Tailspike</t>
  </si>
  <si>
    <t xml:space="preserve">Loner, Catch, Extra Arms</t>
  </si>
  <si>
    <t xml:space="preserve">00O-K-</t>
  </si>
  <si>
    <t xml:space="preserve">Frank N. Stein</t>
  </si>
  <si>
    <t xml:space="preserve">Loner, Break Tackle, Mighty Blow, Regeneration, Stand Firm, Thick Skull</t>
  </si>
  <si>
    <t xml:space="preserve">00OB--</t>
  </si>
  <si>
    <t xml:space="preserve">Loner, Dirty Player, Disturbing Presence, Foul Appearance</t>
  </si>
  <si>
    <t xml:space="preserve">00O---</t>
  </si>
  <si>
    <t xml:space="preserve">Loner, Foul Appearance, Monstrous Mouth, Nurgle's Rot</t>
  </si>
  <si>
    <t xml:space="preserve">10OBKT</t>
  </si>
  <si>
    <t xml:space="preserve">Loner, Chainsaw, Secret Weapon</t>
  </si>
  <si>
    <t xml:space="preserve">10O-KT</t>
  </si>
  <si>
    <t xml:space="preserve">Loner, Pass, Strong Arm, Sure Hands, Tentacles</t>
  </si>
  <si>
    <t xml:space="preserve">10OB-T</t>
  </si>
  <si>
    <t xml:space="preserve">Loner, Block Dirty Player, Mighty Blow</t>
  </si>
  <si>
    <t xml:space="preserve">10OBK-</t>
  </si>
  <si>
    <t xml:space="preserve">Loner, Frenzy, Horns, Mighty Blow, Thick Skull</t>
  </si>
  <si>
    <t xml:space="preserve">10O--T</t>
  </si>
  <si>
    <t xml:space="preserve">Loner, Hail Mary Pass, Pass, Secret Weapon, Strong Arm, Sure Hands, Tackle, Thick Skull</t>
  </si>
  <si>
    <t xml:space="preserve">10O-K-</t>
  </si>
  <si>
    <t xml:space="preserve">10OB--</t>
  </si>
  <si>
    <t xml:space="preserve">Loner, Diving Catch, Hail Mary Pass, Kick, Kick-off Return, Pass Block</t>
  </si>
  <si>
    <t xml:space="preserve">11OBKT</t>
  </si>
  <si>
    <t xml:space="preserve">Loner, Catch, Dodge, Hypnotic Gaze, Nerves of Steel, Pass Block</t>
  </si>
  <si>
    <t xml:space="preserve">11O-KT</t>
  </si>
  <si>
    <t xml:space="preserve">Loner, Block, Dauntless, Tackle, Wrestle</t>
  </si>
  <si>
    <t xml:space="preserve">11OB-T</t>
  </si>
  <si>
    <t xml:space="preserve">Loner, Block, Dirty Player, Jump Up, Mighty Blow, Strip Ball</t>
  </si>
  <si>
    <t xml:space="preserve">11OBK-</t>
  </si>
  <si>
    <t xml:space="preserve">Loner, Block, Diving Catch, Dodge, Leap, Side Step</t>
  </si>
  <si>
    <t xml:space="preserve">11O-K-</t>
  </si>
  <si>
    <t xml:space="preserve">Loner, Block, Mighty Blow</t>
  </si>
  <si>
    <t xml:space="preserve">11OB--</t>
  </si>
  <si>
    <t xml:space="preserve">Loner, Block Dodge, Fend, Sprint, Sure Feet</t>
  </si>
  <si>
    <t xml:space="preserve">11O--T</t>
  </si>
  <si>
    <t xml:space="preserve">Loner, Block, Jump Up, Pass Block, Regeneration, Secret Weapon, Side Step, Stab</t>
  </si>
  <si>
    <t xml:space="preserve">11O---</t>
  </si>
  <si>
    <t xml:space="preserve">Loner, Chainsaw, Secret Weapon, Regeneration, Side Step</t>
  </si>
  <si>
    <t xml:space="preserve">22OBKT</t>
  </si>
  <si>
    <t xml:space="preserve">Loner, Catch, Dodge, Regeneration, Nerves of Steel</t>
  </si>
  <si>
    <t xml:space="preserve">22O-KT</t>
  </si>
  <si>
    <t xml:space="preserve">Loner, Accurate, Dump Off, Nerves of Steel, Pass, Regeneration, Sure Hands</t>
  </si>
  <si>
    <t xml:space="preserve">22OB-T</t>
  </si>
  <si>
    <t xml:space="preserve">Loner, Block, Break Tackle, Juggernaut, Regeneration, Strip Ball</t>
  </si>
  <si>
    <t xml:space="preserve">22OBK-</t>
  </si>
  <si>
    <t xml:space="preserve">Loner, Break Tackle, Mighty Blow, Regeneration, Wrestle</t>
  </si>
  <si>
    <t xml:space="preserve">22O--T</t>
  </si>
  <si>
    <t xml:space="preserve">Loner, Block, Dodge, Side Step, Jump Up, Stab, Stunty</t>
  </si>
  <si>
    <t xml:space="preserve">22O-K-</t>
  </si>
  <si>
    <t xml:space="preserve">Loner, Catch, Diving Tackle, Jump Up, Leap, Pass Block, Shadowing, Very Long Legs</t>
  </si>
  <si>
    <t xml:space="preserve">22OB--</t>
  </si>
  <si>
    <t xml:space="preserve">Loner, Catch, Diving Catch, Fend, Kick-off Return, Leap, Nerves of Steel, Very Long Legs</t>
  </si>
  <si>
    <t xml:space="preserve">22O---</t>
  </si>
  <si>
    <t xml:space="preserve">Loner, Block, Grab, Guard, Stand Firm</t>
  </si>
  <si>
    <t xml:space="preserve">Grak **</t>
  </si>
  <si>
    <t xml:space="preserve">Loner, Bonehead, Might Blow, Thick Skull, Kick Team-Mate</t>
  </si>
  <si>
    <t xml:space="preserve">Crumbleberry **</t>
  </si>
  <si>
    <t xml:space="preserve">Loner, Dodge, Right Stuff, Stunty, Sure Hands</t>
  </si>
  <si>
    <t xml:space="preserve">Loner, Block, Dauntless, Dodge, Jump Up</t>
  </si>
  <si>
    <t xml:space="preserve">Loner, Dodge, Frenzy, Jump Up, Juggernaut, Leap</t>
  </si>
  <si>
    <t xml:space="preserve">Loner, Dodge, Side Step, Sneaky Git, Stab</t>
  </si>
  <si>
    <t xml:space="preserve">Loner, Block, Break Tackle, Juggernaut, Sprint, Sure Feet, Thick Skull</t>
  </si>
  <si>
    <t xml:space="preserve">Loner, Dodge, Leap, Multiple Block, Shadowing, Stab</t>
  </si>
  <si>
    <t xml:space="preserve">Loner, Accurate, Block, Bombardier, Secret Weapon, Thick Skill</t>
  </si>
  <si>
    <t xml:space="preserve">Loner, Block, Chainsaw, Secret Weapon, Thick Skull</t>
  </si>
  <si>
    <t xml:space="preserve">Loner, Block, Dauntless, Frenzy, Multiple Block, Thick Skull</t>
  </si>
  <si>
    <t xml:space="preserve">Loner, Accurate, Nerves of Steel, Pass, Safe Throw, Sure Hands</t>
  </si>
  <si>
    <t xml:space="preserve">Loner, Block, Mighty Blow, Tackle</t>
  </si>
  <si>
    <t xml:space="preserve">Loner, Break Tackle, Claws, Leap, No Hands, Very Long Legs, Wild Animal</t>
  </si>
  <si>
    <t xml:space="preserve">Loner, Dodge, Side Step, Sprint, Sure Feet</t>
  </si>
  <si>
    <t xml:space="preserve">Loner, Fend, Kick-off Return, Pass, Safe Throw, Sure Hands, Strong Arm</t>
  </si>
  <si>
    <t xml:space="preserve">Loner, Claws, Disturbing Presence, Frenzy, Regeneration, Wild Animal</t>
  </si>
  <si>
    <t xml:space="preserve">Loner, Block, Jump Up, Mighty Blow, Thick Skull</t>
  </si>
  <si>
    <t xml:space="preserve">Loner, Block, Claw, Grab, Juggernaut, Stand Firm</t>
  </si>
  <si>
    <t xml:space="preserve">Loner, Ball &amp; Chain, Mighty Blow, No Hands, Prehensive Tail, Secret Weapon</t>
  </si>
  <si>
    <t xml:space="preserve">Loner, Dodge, Extra Arms, Prehensive Tail, Two Heads</t>
  </si>
  <si>
    <t xml:space="preserve">Loner, Frenzy, Mighty Blow, Prehensile Tail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</si>
</sst>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\ _€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BFBFBF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5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b val="true"/>
      <u val="single"/>
      <sz val="9"/>
      <color rgb="FF000000"/>
      <name val="Calibri"/>
      <family val="2"/>
      <charset val="1"/>
    </font>
    <font>
      <sz val="6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FFF2CC"/>
      </patternFill>
    </fill>
    <fill>
      <patternFill patternType="solid">
        <fgColor rgb="FFFFF2CC"/>
        <bgColor rgb="FFE2F0D9"/>
      </patternFill>
    </fill>
    <fill>
      <patternFill patternType="solid">
        <fgColor rgb="FFFFD966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E2F0D9"/>
        <bgColor rgb="FFDEEBF7"/>
      </patternFill>
    </fill>
    <fill>
      <patternFill patternType="solid">
        <fgColor rgb="FFDEEBF7"/>
        <bgColor rgb="FFE2F0D9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 style="dotted"/>
      <diagonal/>
    </border>
    <border diagonalUp="false" diagonalDown="false">
      <left style="thin"/>
      <right/>
      <top style="medium"/>
      <bottom style="dotted"/>
      <diagonal/>
    </border>
    <border diagonalUp="false" diagonalDown="false">
      <left style="medium"/>
      <right style="medium"/>
      <top style="medium"/>
      <bottom style="dotted"/>
      <diagonal/>
    </border>
    <border diagonalUp="false" diagonalDown="false">
      <left style="thin"/>
      <right style="medium"/>
      <top style="medium"/>
      <bottom style="dotted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dotted"/>
      <bottom style="medium"/>
      <diagonal/>
    </border>
    <border diagonalUp="false" diagonalDown="false">
      <left style="thin"/>
      <right style="medium"/>
      <top style="dotted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dotted"/>
      <top style="thin"/>
      <bottom style="thin"/>
      <diagonal/>
    </border>
    <border diagonalUp="false" diagonalDown="false">
      <left style="dotted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dotted"/>
      <top style="thin"/>
      <bottom style="medium"/>
      <diagonal/>
    </border>
    <border diagonalUp="false" diagonalDown="false">
      <left style="dotted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dotted"/>
      <top style="medium"/>
      <bottom style="thin"/>
      <diagonal/>
    </border>
    <border diagonalUp="false" diagonalDown="false">
      <left style="dotted"/>
      <right style="dotted"/>
      <top style="medium"/>
      <bottom style="thin"/>
      <diagonal/>
    </border>
    <border diagonalUp="false" diagonalDown="false">
      <left style="dotted"/>
      <right style="medium"/>
      <top style="medium"/>
      <bottom style="thin"/>
      <diagonal/>
    </border>
    <border diagonalUp="false" diagonalDown="false">
      <left style="dotted"/>
      <right style="dotted"/>
      <top style="thin"/>
      <bottom style="thin"/>
      <diagonal/>
    </border>
    <border diagonalUp="false" diagonalDown="false">
      <left style="dotted"/>
      <right style="dotted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2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6" fillId="3" borderId="2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2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3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6" fillId="3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3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3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4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4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2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3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1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3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6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Calibri"/>
        <charset val="1"/>
        <family val="2"/>
        <color rgb="FF000000"/>
      </font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jpeg"/><Relationship Id="rId2" Type="http://schemas.openxmlformats.org/officeDocument/2006/relationships/image" Target="../media/image10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114480</xdr:colOff>
      <xdr:row>26</xdr:row>
      <xdr:rowOff>162000</xdr:rowOff>
    </xdr:from>
    <xdr:to>
      <xdr:col>9</xdr:col>
      <xdr:colOff>850680</xdr:colOff>
      <xdr:row>29</xdr:row>
      <xdr:rowOff>47160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2876400" y="5676840"/>
          <a:ext cx="2031840" cy="53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114480</xdr:colOff>
      <xdr:row>26</xdr:row>
      <xdr:rowOff>162000</xdr:rowOff>
    </xdr:from>
    <xdr:to>
      <xdr:col>9</xdr:col>
      <xdr:colOff>850680</xdr:colOff>
      <xdr:row>29</xdr:row>
      <xdr:rowOff>47160</xdr:rowOff>
    </xdr:to>
    <xdr:pic>
      <xdr:nvPicPr>
        <xdr:cNvPr id="1" name="Grafik 2" descr=""/>
        <xdr:cNvPicPr/>
      </xdr:nvPicPr>
      <xdr:blipFill>
        <a:blip r:embed="rId2"/>
        <a:stretch/>
      </xdr:blipFill>
      <xdr:spPr>
        <a:xfrm>
          <a:off x="2876400" y="5676840"/>
          <a:ext cx="2031840" cy="536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28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8" activeCellId="0" sqref="L18"/>
    </sheetView>
  </sheetViews>
  <sheetFormatPr defaultRowHeight="15"/>
  <cols>
    <col collapsed="false" hidden="false" max="1" min="1" style="1" width="2.02551020408163"/>
    <col collapsed="false" hidden="false" max="2" min="2" style="2" width="1.48469387755102"/>
    <col collapsed="false" hidden="false" max="3" min="3" style="2" width="4.45408163265306"/>
    <col collapsed="false" hidden="false" max="4" min="4" style="2" width="23.0816326530612"/>
    <col collapsed="false" hidden="false" max="5" min="5" style="2" width="8.10204081632653"/>
    <col collapsed="false" hidden="false" max="9" min="6" style="2" width="4.59183673469388"/>
    <col collapsed="false" hidden="false" max="10" min="10" style="2" width="33.2091836734694"/>
    <col collapsed="false" hidden="false" max="15" min="11" style="2" width="8.10204081632653"/>
    <col collapsed="false" hidden="false" max="16" min="16" style="2" width="2.02551020408163"/>
    <col collapsed="false" hidden="true" max="31" min="17" style="2" width="0"/>
    <col collapsed="false" hidden="true" max="32" min="32" style="3" width="0"/>
    <col collapsed="false" hidden="true" max="54" min="33" style="2" width="0"/>
    <col collapsed="false" hidden="true" max="57" min="55" style="3" width="0"/>
    <col collapsed="false" hidden="true" max="120" min="58" style="2" width="0"/>
    <col collapsed="false" hidden="false" max="150" min="121" style="1" width="11.2040816326531"/>
    <col collapsed="false" hidden="false" max="1025" min="151" style="2" width="11.2040816326531"/>
  </cols>
  <sheetData>
    <row r="1" s="1" customFormat="true" ht="6.75" hidden="false" customHeight="true" outlineLevel="0" collapsed="false">
      <c r="A1" s="4" t="s">
        <v>0</v>
      </c>
      <c r="AF1" s="5"/>
      <c r="BC1" s="5"/>
      <c r="BD1" s="5"/>
      <c r="BE1" s="5"/>
    </row>
    <row r="2" customFormat="false" ht="17.1" hidden="false" customHeight="true" outlineLevel="0" collapsed="false">
      <c r="A2" s="0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7.1" hidden="false" customHeight="true" outlineLevel="0" collapsed="false">
      <c r="A3" s="0"/>
      <c r="B3" s="9" t="s">
        <v>1</v>
      </c>
      <c r="C3" s="9"/>
      <c r="D3" s="10" t="s">
        <v>2</v>
      </c>
      <c r="E3" s="11" t="s">
        <v>3</v>
      </c>
      <c r="F3" s="12" t="s">
        <v>4</v>
      </c>
      <c r="G3" s="12"/>
      <c r="H3" s="12"/>
      <c r="I3" s="12"/>
      <c r="J3" s="12"/>
      <c r="K3" s="13"/>
      <c r="L3" s="14" t="s">
        <v>5</v>
      </c>
      <c r="M3" s="15" t="s">
        <v>6</v>
      </c>
      <c r="N3" s="15"/>
      <c r="O3" s="15"/>
      <c r="P3" s="16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7.1" hidden="false" customHeight="true" outlineLevel="0" collapsed="false">
      <c r="A4" s="0"/>
      <c r="B4" s="17" t="n">
        <v>1</v>
      </c>
      <c r="C4" s="17"/>
      <c r="D4" s="18" t="s">
        <v>7</v>
      </c>
      <c r="E4" s="19" t="n">
        <f aca="false">IF(ISERROR(V6),"---",V6)</f>
        <v>1</v>
      </c>
      <c r="F4" s="20"/>
      <c r="G4" s="20"/>
      <c r="H4" s="20"/>
      <c r="I4" s="20"/>
      <c r="J4" s="20"/>
      <c r="K4" s="13"/>
      <c r="L4" s="21" t="s">
        <v>8</v>
      </c>
      <c r="M4" s="22"/>
      <c r="N4" s="22"/>
      <c r="O4" s="22"/>
      <c r="P4" s="16"/>
      <c r="Q4" s="0"/>
      <c r="R4" s="0"/>
      <c r="S4" s="0"/>
      <c r="T4" s="0"/>
      <c r="U4" s="0"/>
      <c r="V4" s="0"/>
      <c r="W4" s="2" t="str">
        <f aca="false">IF($W$6,"exceeded roster slots","")</f>
        <v/>
      </c>
      <c r="X4" s="2" t="str">
        <f aca="false">IF(X6,"too many Star Players","")</f>
        <v/>
      </c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23" t="str">
        <f aca="false">IF(ISERROR(VLOOKUP(BS5,$B$101:$M$286,11,0)),"N",VLOOKUP(BS5,$B$101:$M$286,11,0))</f>
        <v>M</v>
      </c>
      <c r="BT4" s="23" t="str">
        <f aca="false">IF(ISERROR(VLOOKUP(BT5,$B$101:$M$286,11,0)),"N",VLOOKUP(BT5,$B$101:$M$286,11,0))</f>
        <v>M</v>
      </c>
      <c r="BU4" s="23" t="str">
        <f aca="false">IF(ISERROR(VLOOKUP(BU5,$B$101:$M$286,11,0)),"N",VLOOKUP(BU5,$B$101:$M$286,11,0))</f>
        <v>M</v>
      </c>
      <c r="BV4" s="23" t="str">
        <f aca="false">IF(ISERROR(VLOOKUP(BV5,$B$101:$M$286,11,0)),"N",VLOOKUP(BV5,$B$101:$M$286,11,0))</f>
        <v>M</v>
      </c>
      <c r="BW4" s="23" t="str">
        <f aca="false">IF(ISERROR(VLOOKUP(BW5,$B$101:$M$286,11,0)),"N",VLOOKUP(BW5,$B$101:$M$286,11,0))</f>
        <v>M</v>
      </c>
      <c r="BX4" s="23" t="str">
        <f aca="false">IF(ISERROR(VLOOKUP(BX5,$B$101:$M$286,11,0)),"N",VLOOKUP(BX5,$B$101:$M$286,11,0))</f>
        <v>N</v>
      </c>
      <c r="BY4" s="23" t="str">
        <f aca="false">IF(ISERROR(VLOOKUP(BY5,$B$101:$M$286,11,0)),"N",VLOOKUP(BY5,$B$101:$M$286,11,0))</f>
        <v>N</v>
      </c>
      <c r="BZ4" s="23" t="str">
        <f aca="false">IF(ISERROR(VLOOKUP(BZ5,$B$101:$M$286,11,0)),"N",VLOOKUP(BZ5,$B$101:$M$286,11,0))</f>
        <v>N</v>
      </c>
      <c r="CA4" s="23" t="str">
        <f aca="false">IF(ISERROR(VLOOKUP(CA5,$B$101:$M$286,11,0)),"N",VLOOKUP(CA5,$B$101:$M$286,11,0))</f>
        <v>N</v>
      </c>
      <c r="CB4" s="23" t="str">
        <f aca="false">IF(ISERROR(VLOOKUP(CB5,$B$101:$M$286,11,0)),"N",VLOOKUP(CB5,$B$101:$M$286,11,0))</f>
        <v>N</v>
      </c>
      <c r="CC4" s="23" t="str">
        <f aca="false">IF(ISERROR(VLOOKUP(CC5,$B$101:$M$286,11,0)),"N",VLOOKUP(CC5,$B$101:$M$286,11,0))</f>
        <v>N</v>
      </c>
      <c r="CD4" s="23" t="str">
        <f aca="false">IF(ISERROR(VLOOKUP(CD5,$B$101:$M$286,11,0)),"N",VLOOKUP(CD5,$B$101:$M$286,11,0))</f>
        <v>N</v>
      </c>
      <c r="CE4" s="23" t="str">
        <f aca="false">IF(ISERROR(VLOOKUP(CE5,$B$101:$M$286,11,0)),"N",VLOOKUP(CE5,$B$101:$M$286,11,0))</f>
        <v>N</v>
      </c>
      <c r="CF4" s="23" t="str">
        <f aca="false">IF(ISERROR(VLOOKUP(CF5,$B$101:$M$286,11,0)),"N",VLOOKUP(CF5,$B$101:$M$286,11,0))</f>
        <v>N</v>
      </c>
      <c r="CG4" s="23" t="str">
        <f aca="false">IF(ISERROR(VLOOKUP(CG5,$B$101:$M$286,11,0)),"N",VLOOKUP(CG5,$B$101:$M$286,11,0))</f>
        <v>N</v>
      </c>
      <c r="CH4" s="23" t="str">
        <f aca="false">IF(ISERROR(VLOOKUP(CH5,$B$101:$M$286,11,0)),"N",VLOOKUP(CH5,$B$101:$M$286,11,0))</f>
        <v>N</v>
      </c>
      <c r="CI4" s="0"/>
      <c r="CJ4" s="23" t="str">
        <f aca="false">IF(ISERROR(VLOOKUP(CJ5,$B$101:$M$286,11,0)),"N",VLOOKUP(CJ5,$B$101:$M$286,11,0))</f>
        <v>M</v>
      </c>
      <c r="CK4" s="23" t="str">
        <f aca="false">IF(ISERROR(VLOOKUP(CK5,$B$101:$M$286,11,0)),"N",VLOOKUP(CK5,$B$101:$M$286,11,0))</f>
        <v>M</v>
      </c>
      <c r="CL4" s="23" t="str">
        <f aca="false">IF(ISERROR(VLOOKUP(CL5,$B$101:$M$286,11,0)),"N",VLOOKUP(CL5,$B$101:$M$286,11,0))</f>
        <v>M</v>
      </c>
      <c r="CM4" s="23" t="str">
        <f aca="false">IF(ISERROR(VLOOKUP(CM5,$B$101:$M$286,11,0)),"N",VLOOKUP(CM5,$B$101:$M$286,11,0))</f>
        <v>M</v>
      </c>
      <c r="CN4" s="23" t="str">
        <f aca="false">IF(ISERROR(VLOOKUP(CN5,$B$101:$M$286,11,0)),"N",VLOOKUP(CN5,$B$101:$M$286,11,0))</f>
        <v>M</v>
      </c>
      <c r="CO4" s="23" t="str">
        <f aca="false">IF(ISERROR(VLOOKUP(CO5,$B$101:$M$286,11,0)),"N",VLOOKUP(CO5,$B$101:$M$286,11,0))</f>
        <v>N</v>
      </c>
      <c r="CP4" s="23" t="str">
        <f aca="false">IF(ISERROR(VLOOKUP(CP5,$B$101:$M$286,11,0)),"N",VLOOKUP(CP5,$B$101:$M$286,11,0))</f>
        <v>N</v>
      </c>
      <c r="CQ4" s="23" t="str">
        <f aca="false">IF(ISERROR(VLOOKUP(CQ5,$B$101:$M$286,11,0)),"N",VLOOKUP(CQ5,$B$101:$M$286,11,0))</f>
        <v>N</v>
      </c>
      <c r="CR4" s="23" t="str">
        <f aca="false">IF(ISERROR(VLOOKUP(CR5,$B$101:$M$286,11,0)),"N",VLOOKUP(CR5,$B$101:$M$286,11,0))</f>
        <v>N</v>
      </c>
      <c r="CS4" s="23" t="str">
        <f aca="false">IF(ISERROR(VLOOKUP(CS5,$B$101:$M$286,11,0)),"N",VLOOKUP(CS5,$B$101:$M$286,11,0))</f>
        <v>N</v>
      </c>
      <c r="CT4" s="23" t="str">
        <f aca="false">IF(ISERROR(VLOOKUP(CT5,$B$101:$M$286,11,0)),"N",VLOOKUP(CT5,$B$101:$M$286,11,0))</f>
        <v>N</v>
      </c>
      <c r="CU4" s="23" t="str">
        <f aca="false">IF(ISERROR(VLOOKUP(CU5,$B$101:$M$286,11,0)),"N",VLOOKUP(CU5,$B$101:$M$286,11,0))</f>
        <v>N</v>
      </c>
      <c r="CV4" s="23" t="str">
        <f aca="false">IF(ISERROR(VLOOKUP(CV5,$B$101:$M$286,11,0)),"N",VLOOKUP(CV5,$B$101:$M$286,11,0))</f>
        <v>N</v>
      </c>
      <c r="CW4" s="23" t="str">
        <f aca="false">IF(ISERROR(VLOOKUP(CW5,$B$101:$M$286,11,0)),"N",VLOOKUP(CW5,$B$101:$M$286,11,0))</f>
        <v>N</v>
      </c>
      <c r="CX4" s="23" t="str">
        <f aca="false">IF(ISERROR(VLOOKUP(CX5,$B$101:$M$286,11,0)),"N",VLOOKUP(CX5,$B$101:$M$286,11,0))</f>
        <v>N</v>
      </c>
      <c r="CY4" s="23" t="str">
        <f aca="false">IF(ISERROR(VLOOKUP(CY5,$B$101:$M$286,11,0)),"N",VLOOKUP(CY5,$B$101:$M$286,11,0))</f>
        <v>N</v>
      </c>
      <c r="CZ4" s="0"/>
      <c r="DA4" s="23" t="str">
        <f aca="false">IF(ISERROR(VLOOKUP(DA5,$B$101:$M$286,11,0)),"N",VLOOKUP(DA5,$B$101:$M$286,11,0))</f>
        <v>M</v>
      </c>
      <c r="DB4" s="23" t="str">
        <f aca="false">IF(ISERROR(VLOOKUP(DB5,$B$101:$M$286,11,0)),"N",VLOOKUP(DB5,$B$101:$M$286,11,0))</f>
        <v>M</v>
      </c>
      <c r="DC4" s="23" t="str">
        <f aca="false">IF(ISERROR(VLOOKUP(DC5,$B$101:$M$286,11,0)),"N",VLOOKUP(DC5,$B$101:$M$286,11,0))</f>
        <v>M</v>
      </c>
      <c r="DD4" s="23" t="str">
        <f aca="false">IF(ISERROR(VLOOKUP(DD5,$B$101:$M$286,11,0)),"N",VLOOKUP(DD5,$B$101:$M$286,11,0))</f>
        <v>M</v>
      </c>
      <c r="DE4" s="23" t="str">
        <f aca="false">IF(ISERROR(VLOOKUP(DE5,$B$101:$M$286,11,0)),"N",VLOOKUP(DE5,$B$101:$M$286,11,0))</f>
        <v>M</v>
      </c>
      <c r="DF4" s="23" t="str">
        <f aca="false">IF(ISERROR(VLOOKUP(DF5,$B$101:$M$286,11,0)),"N",VLOOKUP(DF5,$B$101:$M$286,11,0))</f>
        <v>N</v>
      </c>
      <c r="DG4" s="23" t="str">
        <f aca="false">IF(ISERROR(VLOOKUP(DG5,$B$101:$M$286,11,0)),"N",VLOOKUP(DG5,$B$101:$M$286,11,0))</f>
        <v>N</v>
      </c>
      <c r="DH4" s="23" t="str">
        <f aca="false">IF(ISERROR(VLOOKUP(DH5,$B$101:$M$286,11,0)),"N",VLOOKUP(DH5,$B$101:$M$286,11,0))</f>
        <v>N</v>
      </c>
      <c r="DI4" s="23" t="str">
        <f aca="false">IF(ISERROR(VLOOKUP(DI5,$B$101:$M$286,11,0)),"N",VLOOKUP(DI5,$B$101:$M$286,11,0))</f>
        <v>N</v>
      </c>
      <c r="DJ4" s="23" t="str">
        <f aca="false">IF(ISERROR(VLOOKUP(DJ5,$B$101:$M$286,11,0)),"N",VLOOKUP(DJ5,$B$101:$M$286,11,0))</f>
        <v>N</v>
      </c>
      <c r="DK4" s="23" t="str">
        <f aca="false">IF(ISERROR(VLOOKUP(DK5,$B$101:$M$286,11,0)),"N",VLOOKUP(DK5,$B$101:$M$286,11,0))</f>
        <v>N</v>
      </c>
      <c r="DL4" s="23" t="str">
        <f aca="false">IF(ISERROR(VLOOKUP(DL5,$B$101:$M$286,11,0)),"N",VLOOKUP(DL5,$B$101:$M$286,11,0))</f>
        <v>N</v>
      </c>
      <c r="DM4" s="23" t="str">
        <f aca="false">IF(ISERROR(VLOOKUP(DM5,$B$101:$M$286,11,0)),"N",VLOOKUP(DM5,$B$101:$M$286,11,0))</f>
        <v>N</v>
      </c>
      <c r="DN4" s="23" t="str">
        <f aca="false">IF(ISERROR(VLOOKUP(DN5,$B$101:$M$286,11,0)),"N",VLOOKUP(DN5,$B$101:$M$286,11,0))</f>
        <v>N</v>
      </c>
      <c r="DO4" s="23" t="str">
        <f aca="false">IF(ISERROR(VLOOKUP(DO5,$B$101:$M$286,11,0)),"N",VLOOKUP(DO5,$B$101:$M$286,11,0))</f>
        <v>N</v>
      </c>
      <c r="DP4" s="23" t="str">
        <f aca="false">IF(ISERROR(VLOOKUP(DP5,$B$101:$M$286,11,0)),"N",VLOOKUP(DP5,$B$101:$M$286,11,0))</f>
        <v>N</v>
      </c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7.1" hidden="false" customHeight="true" outlineLevel="0" collapsed="false">
      <c r="A5" s="0"/>
      <c r="B5" s="24"/>
      <c r="C5" s="25"/>
      <c r="D5" s="26" t="str">
        <f aca="false">CONCATENATE($W$4,IF(AND($W$6,$X$6),", ",""),$X$4)</f>
        <v/>
      </c>
      <c r="E5" s="26"/>
      <c r="F5" s="26"/>
      <c r="G5" s="26"/>
      <c r="H5" s="26"/>
      <c r="I5" s="26"/>
      <c r="J5" s="26"/>
      <c r="K5" s="27"/>
      <c r="L5" s="28" t="s">
        <v>9</v>
      </c>
      <c r="M5" s="29"/>
      <c r="N5" s="29"/>
      <c r="O5" s="29"/>
      <c r="P5" s="16"/>
      <c r="Q5" s="0"/>
      <c r="R5" s="30" t="s">
        <v>10</v>
      </c>
      <c r="S5" s="30" t="s">
        <v>11</v>
      </c>
      <c r="T5" s="0"/>
      <c r="U5" s="31" t="s">
        <v>12</v>
      </c>
      <c r="V5" s="31" t="s">
        <v>13</v>
      </c>
      <c r="W5" s="32" t="s">
        <v>14</v>
      </c>
      <c r="X5" s="32" t="s">
        <v>15</v>
      </c>
      <c r="Y5" s="2" t="s">
        <v>16</v>
      </c>
      <c r="Z5" s="3" t="s">
        <v>17</v>
      </c>
      <c r="AA5" s="3" t="s">
        <v>18</v>
      </c>
      <c r="AB5" s="3" t="s">
        <v>19</v>
      </c>
      <c r="AC5" s="3" t="s">
        <v>20</v>
      </c>
      <c r="AD5" s="2" t="s">
        <v>21</v>
      </c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2" t="n">
        <f aca="false">IF(AND(SUM(AY7:AY22)&gt;0,V6&lt;4),1,0)</f>
        <v>0</v>
      </c>
      <c r="AZ5" s="2" t="n">
        <f aca="false">OR(AZ7:AZ22)</f>
        <v>0</v>
      </c>
      <c r="BA5" s="2" t="n">
        <f aca="false">IF(SUM($BA$7:$BA$22)&gt;0,1,0)</f>
        <v>0</v>
      </c>
      <c r="BB5" s="0"/>
      <c r="BC5" s="0"/>
      <c r="BD5" s="0"/>
      <c r="BE5" s="0"/>
      <c r="BF5" s="33" t="s">
        <v>22</v>
      </c>
      <c r="BG5" s="0"/>
      <c r="BH5" s="0"/>
      <c r="BI5" s="0"/>
      <c r="BJ5" s="0"/>
      <c r="BK5" s="34" t="s">
        <v>23</v>
      </c>
      <c r="BL5" s="34" t="s">
        <v>24</v>
      </c>
      <c r="BM5" s="34" t="s">
        <v>25</v>
      </c>
      <c r="BN5" s="34" t="s">
        <v>26</v>
      </c>
      <c r="BO5" s="34" t="s">
        <v>27</v>
      </c>
      <c r="BP5" s="34" t="s">
        <v>28</v>
      </c>
      <c r="BQ5" s="34" t="s">
        <v>29</v>
      </c>
      <c r="BR5" s="0"/>
      <c r="BS5" s="31" t="str">
        <f aca="false">IF($S$7&lt;&gt;"",$S$7,"_")</f>
        <v>Lineman Skaven</v>
      </c>
      <c r="BT5" s="31" t="str">
        <f aca="false">IF($S$8&lt;&gt;"",$S$8,"_")</f>
        <v>Thrower Skaven</v>
      </c>
      <c r="BU5" s="31" t="str">
        <f aca="false">IF($S$9&lt;&gt;"",$S$9,"_")</f>
        <v>Gutter Runner</v>
      </c>
      <c r="BV5" s="31" t="str">
        <f aca="false">IF($S$10&lt;&gt;"",$S$10,"_")</f>
        <v>Blitzer Skaven</v>
      </c>
      <c r="BW5" s="31" t="str">
        <f aca="false">IF($S$11&lt;&gt;"",$S$11,"_")</f>
        <v>Rat Ogre</v>
      </c>
      <c r="BX5" s="31" t="str">
        <f aca="false">IF($S$12&lt;&gt;"",$S$12,"_")</f>
        <v>Fezglitch</v>
      </c>
      <c r="BY5" s="31" t="str">
        <f aca="false">IF($S$13&lt;&gt;"",$S$13,"_")</f>
        <v>Kreek Rustgouger</v>
      </c>
      <c r="BZ5" s="31" t="str">
        <f aca="false">IF($S$14&lt;&gt;"",$S$14,"_")</f>
        <v>Skitter Stab-Stab</v>
      </c>
      <c r="CA5" s="31" t="str">
        <f aca="false">IF($S$15&lt;&gt;"",$S$15,"_")</f>
        <v>Glart Smashrip Jr.</v>
      </c>
      <c r="CB5" s="31" t="str">
        <f aca="false">IF($S$16&lt;&gt;"",$S$16,"_")</f>
        <v>Glart Smashrip Sr.</v>
      </c>
      <c r="CC5" s="31" t="str">
        <f aca="false">IF($S$17&lt;&gt;"",$S$17,"_")</f>
        <v>Hakflem Skuttlespike</v>
      </c>
      <c r="CD5" s="31" t="str">
        <f aca="false">IF($S$18&lt;&gt;"",$S$18,"_")</f>
        <v>Headsplitter</v>
      </c>
      <c r="CE5" s="31" t="str">
        <f aca="false">IF($S$19&lt;&gt;"",$S$19,"_")</f>
        <v>Morg ’n’ Thorg</v>
      </c>
      <c r="CF5" s="31" t="str">
        <f aca="false">IF($S$20&lt;&gt;"",$S$20,"_")</f>
        <v>_</v>
      </c>
      <c r="CG5" s="31" t="str">
        <f aca="false">IF($S$21&lt;&gt;"",$S$21,"_")</f>
        <v>_</v>
      </c>
      <c r="CH5" s="31" t="str">
        <f aca="false">IF($S$22&lt;&gt;"",$S$22,"_")</f>
        <v>_</v>
      </c>
      <c r="CI5" s="0"/>
      <c r="CJ5" s="31" t="str">
        <f aca="false">IF($S$7&lt;&gt;"",$S$7,"_")</f>
        <v>Lineman Skaven</v>
      </c>
      <c r="CK5" s="31" t="str">
        <f aca="false">IF($S$8&lt;&gt;"",$S$8,"_")</f>
        <v>Thrower Skaven</v>
      </c>
      <c r="CL5" s="31" t="str">
        <f aca="false">IF($S$9&lt;&gt;"",$S$9,"_")</f>
        <v>Gutter Runner</v>
      </c>
      <c r="CM5" s="31" t="str">
        <f aca="false">IF($S$10&lt;&gt;"",$S$10,"_")</f>
        <v>Blitzer Skaven</v>
      </c>
      <c r="CN5" s="31" t="str">
        <f aca="false">IF($S$11&lt;&gt;"",$S$11,"_")</f>
        <v>Rat Ogre</v>
      </c>
      <c r="CO5" s="31" t="str">
        <f aca="false">IF($S$12&lt;&gt;"",$S$12,"_")</f>
        <v>Fezglitch</v>
      </c>
      <c r="CP5" s="31" t="str">
        <f aca="false">IF($S$13&lt;&gt;"",$S$13,"_")</f>
        <v>Kreek Rustgouger</v>
      </c>
      <c r="CQ5" s="31" t="str">
        <f aca="false">IF($S$14&lt;&gt;"",$S$14,"_")</f>
        <v>Skitter Stab-Stab</v>
      </c>
      <c r="CR5" s="31" t="str">
        <f aca="false">IF($S$15&lt;&gt;"",$S$15,"_")</f>
        <v>Glart Smashrip Jr.</v>
      </c>
      <c r="CS5" s="31" t="str">
        <f aca="false">IF($S$16&lt;&gt;"",$S$16,"_")</f>
        <v>Glart Smashrip Sr.</v>
      </c>
      <c r="CT5" s="31" t="str">
        <f aca="false">IF($S$17&lt;&gt;"",$S$17,"_")</f>
        <v>Hakflem Skuttlespike</v>
      </c>
      <c r="CU5" s="31" t="str">
        <f aca="false">IF($S$18&lt;&gt;"",$S$18,"_")</f>
        <v>Headsplitter</v>
      </c>
      <c r="CV5" s="31" t="str">
        <f aca="false">IF($S$19&lt;&gt;"",$S$19,"_")</f>
        <v>Morg ’n’ Thorg</v>
      </c>
      <c r="CW5" s="31" t="str">
        <f aca="false">IF($S$20&lt;&gt;"",$S$20,"_")</f>
        <v>_</v>
      </c>
      <c r="CX5" s="31" t="str">
        <f aca="false">IF($S$21&lt;&gt;"",$S$21,"_")</f>
        <v>_</v>
      </c>
      <c r="CY5" s="31" t="str">
        <f aca="false">IF($S$22&lt;&gt;"",$S$22,"_")</f>
        <v>_</v>
      </c>
      <c r="CZ5" s="0"/>
      <c r="DA5" s="31" t="str">
        <f aca="false">IF($S$7&lt;&gt;"",$S$7,"_")</f>
        <v>Lineman Skaven</v>
      </c>
      <c r="DB5" s="31" t="str">
        <f aca="false">IF($S$8&lt;&gt;"",$S$8,"_")</f>
        <v>Thrower Skaven</v>
      </c>
      <c r="DC5" s="31" t="str">
        <f aca="false">IF($S$9&lt;&gt;"",$S$9,"_")</f>
        <v>Gutter Runner</v>
      </c>
      <c r="DD5" s="31" t="str">
        <f aca="false">IF($S$10&lt;&gt;"",$S$10,"_")</f>
        <v>Blitzer Skaven</v>
      </c>
      <c r="DE5" s="31" t="str">
        <f aca="false">IF($S$11&lt;&gt;"",$S$11,"_")</f>
        <v>Rat Ogre</v>
      </c>
      <c r="DF5" s="31" t="str">
        <f aca="false">IF($S$12&lt;&gt;"",$S$12,"_")</f>
        <v>Fezglitch</v>
      </c>
      <c r="DG5" s="31" t="str">
        <f aca="false">IF($S$13&lt;&gt;"",$S$13,"_")</f>
        <v>Kreek Rustgouger</v>
      </c>
      <c r="DH5" s="31" t="str">
        <f aca="false">IF($S$14&lt;&gt;"",$S$14,"_")</f>
        <v>Skitter Stab-Stab</v>
      </c>
      <c r="DI5" s="31" t="str">
        <f aca="false">IF($S$15&lt;&gt;"",$S$15,"_")</f>
        <v>Glart Smashrip Jr.</v>
      </c>
      <c r="DJ5" s="31" t="str">
        <f aca="false">IF($S$16&lt;&gt;"",$S$16,"_")</f>
        <v>Glart Smashrip Sr.</v>
      </c>
      <c r="DK5" s="31" t="str">
        <f aca="false">IF($S$17&lt;&gt;"",$S$17,"_")</f>
        <v>Hakflem Skuttlespike</v>
      </c>
      <c r="DL5" s="31" t="str">
        <f aca="false">IF($S$18&lt;&gt;"",$S$18,"_")</f>
        <v>Headsplitter</v>
      </c>
      <c r="DM5" s="31" t="str">
        <f aca="false">IF($S$19&lt;&gt;"",$S$19,"_")</f>
        <v>Morg ’n’ Thorg</v>
      </c>
      <c r="DN5" s="31" t="str">
        <f aca="false">IF($S$20&lt;&gt;"",$S$20,"_")</f>
        <v>_</v>
      </c>
      <c r="DO5" s="31" t="str">
        <f aca="false">IF($S$21&lt;&gt;"",$S$21,"_")</f>
        <v>_</v>
      </c>
      <c r="DP5" s="31" t="str">
        <f aca="false">IF($S$22&lt;&gt;"",$S$22,"_")</f>
        <v>_</v>
      </c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7.1" hidden="false" customHeight="true" outlineLevel="0" collapsed="false">
      <c r="A6" s="0"/>
      <c r="B6" s="24"/>
      <c r="C6" s="35" t="s">
        <v>30</v>
      </c>
      <c r="D6" s="36" t="s">
        <v>31</v>
      </c>
      <c r="E6" s="37" t="s">
        <v>32</v>
      </c>
      <c r="F6" s="37" t="s">
        <v>17</v>
      </c>
      <c r="G6" s="37" t="s">
        <v>18</v>
      </c>
      <c r="H6" s="37" t="s">
        <v>19</v>
      </c>
      <c r="I6" s="37" t="s">
        <v>20</v>
      </c>
      <c r="J6" s="38" t="s">
        <v>21</v>
      </c>
      <c r="K6" s="39" t="s">
        <v>33</v>
      </c>
      <c r="L6" s="39"/>
      <c r="M6" s="39" t="s">
        <v>34</v>
      </c>
      <c r="N6" s="39"/>
      <c r="O6" s="40" t="s">
        <v>35</v>
      </c>
      <c r="P6" s="16"/>
      <c r="Q6" s="0"/>
      <c r="R6" s="41"/>
      <c r="S6" s="42"/>
      <c r="T6" s="42" t="n">
        <v>1</v>
      </c>
      <c r="U6" s="43" t="s">
        <v>36</v>
      </c>
      <c r="V6" s="42" t="n">
        <f aca="false">VLOOKUP($D$4,$X$102:$Z$128,3,0)</f>
        <v>1</v>
      </c>
      <c r="W6" s="42" t="n">
        <f aca="false">OR(W7:W22)</f>
        <v>0</v>
      </c>
      <c r="X6" s="44" t="n">
        <f aca="false">IF(SUM(X7:X22)&gt;2,1,0)</f>
        <v>0</v>
      </c>
      <c r="Y6" s="45"/>
      <c r="Z6" s="45"/>
      <c r="AA6" s="45"/>
      <c r="AB6" s="45"/>
      <c r="AC6" s="45"/>
      <c r="AD6" s="45"/>
      <c r="AE6" s="0"/>
      <c r="AF6" s="46" t="s">
        <v>37</v>
      </c>
      <c r="AG6" s="46" t="s">
        <v>38</v>
      </c>
      <c r="AH6" s="46" t="s">
        <v>39</v>
      </c>
      <c r="AI6" s="46" t="s">
        <v>40</v>
      </c>
      <c r="AJ6" s="46" t="s">
        <v>41</v>
      </c>
      <c r="AK6" s="46"/>
      <c r="AL6" s="46"/>
      <c r="AM6" s="46"/>
      <c r="AN6" s="46"/>
      <c r="AO6" s="46"/>
      <c r="AP6" s="46" t="s">
        <v>42</v>
      </c>
      <c r="AQ6" s="46" t="s">
        <v>43</v>
      </c>
      <c r="AR6" s="46" t="s">
        <v>44</v>
      </c>
      <c r="AS6" s="46" t="s">
        <v>37</v>
      </c>
      <c r="AT6" s="46" t="s">
        <v>38</v>
      </c>
      <c r="AU6" s="46" t="s">
        <v>39</v>
      </c>
      <c r="AV6" s="46" t="s">
        <v>40</v>
      </c>
      <c r="AW6" s="46" t="s">
        <v>41</v>
      </c>
      <c r="AX6" s="2" t="s">
        <v>45</v>
      </c>
      <c r="AY6" s="2" t="s">
        <v>42</v>
      </c>
      <c r="AZ6" s="2" t="s">
        <v>46</v>
      </c>
      <c r="BA6" s="2" t="s">
        <v>47</v>
      </c>
      <c r="BB6" s="2" t="s">
        <v>48</v>
      </c>
      <c r="BC6" s="3" t="s">
        <v>49</v>
      </c>
      <c r="BD6" s="3" t="s">
        <v>50</v>
      </c>
      <c r="BE6" s="3" t="s">
        <v>41</v>
      </c>
      <c r="BF6" s="47"/>
      <c r="BG6" s="3" t="s">
        <v>30</v>
      </c>
      <c r="BH6" s="3" t="s">
        <v>23</v>
      </c>
      <c r="BI6" s="3" t="s">
        <v>25</v>
      </c>
      <c r="BJ6" s="3" t="s">
        <v>27</v>
      </c>
      <c r="BK6" s="2" t="s">
        <v>51</v>
      </c>
      <c r="BL6" s="2" t="s">
        <v>52</v>
      </c>
      <c r="BM6" s="2" t="s">
        <v>53</v>
      </c>
      <c r="BN6" s="2" t="s">
        <v>54</v>
      </c>
      <c r="BO6" s="2" t="s">
        <v>55</v>
      </c>
      <c r="BP6" s="2" t="s">
        <v>56</v>
      </c>
      <c r="BQ6" s="2" t="s">
        <v>57</v>
      </c>
      <c r="BR6" s="0"/>
      <c r="BS6" s="2" t="str">
        <f aca="true">CELL("address",BS11)</f>
        <v>$BS$11</v>
      </c>
      <c r="BT6" s="2" t="str">
        <f aca="true">CELL("address",BT11)</f>
        <v>$BT$11</v>
      </c>
      <c r="BU6" s="2" t="str">
        <f aca="true">CELL("address",BU11)</f>
        <v>$BU$11</v>
      </c>
      <c r="BV6" s="2" t="str">
        <f aca="true">CELL("address",BV11)</f>
        <v>$BV$11</v>
      </c>
      <c r="BW6" s="2" t="str">
        <f aca="true">CELL("address",BW11)</f>
        <v>$BW$11</v>
      </c>
      <c r="BX6" s="2" t="str">
        <f aca="true">CELL("address",BX11)</f>
        <v>$BX$11</v>
      </c>
      <c r="BY6" s="2" t="str">
        <f aca="true">CELL("address",BY11)</f>
        <v>$BY$11</v>
      </c>
      <c r="BZ6" s="2" t="str">
        <f aca="true">CELL("address",BZ11)</f>
        <v>$BZ$11</v>
      </c>
      <c r="CA6" s="2" t="str">
        <f aca="true">CELL("address",CA11)</f>
        <v>$CA$11</v>
      </c>
      <c r="CB6" s="2" t="str">
        <f aca="true">CELL("address",CB11)</f>
        <v>$CB$11</v>
      </c>
      <c r="CC6" s="2" t="str">
        <f aca="true">CELL("address",CC11)</f>
        <v>$CC$11</v>
      </c>
      <c r="CD6" s="2" t="str">
        <f aca="true">CELL("address",CD11)</f>
        <v>$CD$11</v>
      </c>
      <c r="CE6" s="2" t="str">
        <f aca="true">CELL("address",CE11)</f>
        <v>$CE$11</v>
      </c>
      <c r="CF6" s="2" t="str">
        <f aca="true">CELL("address",CF11)</f>
        <v>$CF$11</v>
      </c>
      <c r="CG6" s="2" t="str">
        <f aca="true">CELL("address",CG11)</f>
        <v>$CG$11</v>
      </c>
      <c r="CH6" s="2" t="str">
        <f aca="true">CELL("address",CH11)</f>
        <v>$CH$11</v>
      </c>
      <c r="CI6" s="0"/>
      <c r="CJ6" s="2" t="str">
        <f aca="true">CELL("address",CJ11)</f>
        <v>$CJ$11</v>
      </c>
      <c r="CK6" s="2" t="str">
        <f aca="true">CELL("address",CK11)</f>
        <v>$CK$11</v>
      </c>
      <c r="CL6" s="2" t="str">
        <f aca="true">CELL("address",CL11)</f>
        <v>$CL$11</v>
      </c>
      <c r="CM6" s="2" t="str">
        <f aca="true">CELL("address",CM11)</f>
        <v>$CM$11</v>
      </c>
      <c r="CN6" s="2" t="str">
        <f aca="true">CELL("address",CN11)</f>
        <v>$CN$11</v>
      </c>
      <c r="CO6" s="2" t="str">
        <f aca="true">CELL("address",CO11)</f>
        <v>$CO$11</v>
      </c>
      <c r="CP6" s="2" t="str">
        <f aca="true">CELL("address",CP11)</f>
        <v>$CP$11</v>
      </c>
      <c r="CQ6" s="2" t="str">
        <f aca="true">CELL("address",CQ11)</f>
        <v>$CQ$11</v>
      </c>
      <c r="CR6" s="2" t="str">
        <f aca="true">CELL("address",CR11)</f>
        <v>$CR$11</v>
      </c>
      <c r="CS6" s="2" t="str">
        <f aca="true">CELL("address",CS11)</f>
        <v>$CS$11</v>
      </c>
      <c r="CT6" s="2" t="str">
        <f aca="true">CELL("address",CT11)</f>
        <v>$CT$11</v>
      </c>
      <c r="CU6" s="2" t="str">
        <f aca="true">CELL("address",CU11)</f>
        <v>$CU$11</v>
      </c>
      <c r="CV6" s="2" t="str">
        <f aca="true">CELL("address",CV11)</f>
        <v>$CV$11</v>
      </c>
      <c r="CW6" s="2" t="str">
        <f aca="true">CELL("address",CW11)</f>
        <v>$CW$11</v>
      </c>
      <c r="CX6" s="2" t="str">
        <f aca="true">CELL("address",CX11)</f>
        <v>$CX$11</v>
      </c>
      <c r="CY6" s="2" t="str">
        <f aca="true">CELL("address",CY11)</f>
        <v>$CY$11</v>
      </c>
      <c r="CZ6" s="0"/>
      <c r="DA6" s="2" t="str">
        <f aca="true">CELL("address",DA11)</f>
        <v>$DA$11</v>
      </c>
      <c r="DB6" s="2" t="str">
        <f aca="true">CELL("address",DB11)</f>
        <v>$DB$11</v>
      </c>
      <c r="DC6" s="2" t="str">
        <f aca="true">CELL("address",DC11)</f>
        <v>$DC$11</v>
      </c>
      <c r="DD6" s="2" t="str">
        <f aca="true">CELL("address",DD11)</f>
        <v>$DD$11</v>
      </c>
      <c r="DE6" s="2" t="str">
        <f aca="true">CELL("address",DE11)</f>
        <v>$DE$11</v>
      </c>
      <c r="DF6" s="2" t="str">
        <f aca="true">CELL("address",DF11)</f>
        <v>$DF$11</v>
      </c>
      <c r="DG6" s="2" t="str">
        <f aca="true">CELL("address",DG11)</f>
        <v>$DG$11</v>
      </c>
      <c r="DH6" s="2" t="str">
        <f aca="true">CELL("address",DH11)</f>
        <v>$DH$11</v>
      </c>
      <c r="DI6" s="2" t="str">
        <f aca="true">CELL("address",DI11)</f>
        <v>$DI$11</v>
      </c>
      <c r="DJ6" s="2" t="str">
        <f aca="true">CELL("address",DJ11)</f>
        <v>$DJ$11</v>
      </c>
      <c r="DK6" s="2" t="str">
        <f aca="true">CELL("address",DK11)</f>
        <v>$DK$11</v>
      </c>
      <c r="DL6" s="2" t="str">
        <f aca="true">CELL("address",DL11)</f>
        <v>$DL$11</v>
      </c>
      <c r="DM6" s="2" t="str">
        <f aca="true">CELL("address",DM11)</f>
        <v>$DM$11</v>
      </c>
      <c r="DN6" s="2" t="str">
        <f aca="true">CELL("address",DN11)</f>
        <v>$DN$11</v>
      </c>
      <c r="DO6" s="2" t="str">
        <f aca="true">CELL("address",DO11)</f>
        <v>$DO$11</v>
      </c>
      <c r="DP6" s="2" t="str">
        <f aca="true">CELL("address",DP11)</f>
        <v>$DP$11</v>
      </c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7.1" hidden="false" customHeight="true" outlineLevel="0" collapsed="false">
      <c r="A7" s="0"/>
      <c r="B7" s="24"/>
      <c r="C7" s="48" t="n">
        <v>1</v>
      </c>
      <c r="D7" s="49" t="s">
        <v>58</v>
      </c>
      <c r="E7" s="50" t="n">
        <f aca="false">IF(ISERROR(1000*VLOOKUP($D7,$R$7:$AD$22,8,0)),"",1000*VLOOKUP($D7,$R$7:$AD$22,8,0))</f>
        <v>210000</v>
      </c>
      <c r="F7" s="51" t="n">
        <f aca="false">IF(ISERROR(VLOOKUP($D7,$R$7:$AD$22,9,0)),"",VLOOKUP($D7,$R$7:$AD$22,9,0))</f>
        <v>7</v>
      </c>
      <c r="G7" s="51" t="n">
        <f aca="false">IF(ISERROR(VLOOKUP($D7,$R$7:$AD$22,10,0)),"",VLOOKUP($D7,$R$7:$AD$22,10,0))</f>
        <v>4</v>
      </c>
      <c r="H7" s="51" t="n">
        <f aca="false">IF(ISERROR(VLOOKUP($D7,$R$7:$AD$22,11,0)),"",VLOOKUP($D7,$R$7:$AD$22,11,0))</f>
        <v>3</v>
      </c>
      <c r="I7" s="51" t="n">
        <f aca="false">IF(ISERROR(VLOOKUP($D7,$R$7:$AD$22,12,0)),"",VLOOKUP($D7,$R$7:$AD$22,12,0))</f>
        <v>8</v>
      </c>
      <c r="J7" s="52" t="str">
        <f aca="false">IF(ISNA(VLOOKUP($D7,$R$7:$AD$22,13,0)),"",VLOOKUP($D7,$R$7:$AD$22,13,0))</f>
        <v>Loner, Block, Claws, Juggernaut</v>
      </c>
      <c r="K7" s="53"/>
      <c r="L7" s="54"/>
      <c r="M7" s="53"/>
      <c r="N7" s="54"/>
      <c r="O7" s="55"/>
      <c r="P7" s="16"/>
      <c r="Q7" s="0"/>
      <c r="R7" s="56" t="str">
        <f aca="false">IF(ISNA(VLOOKUP(S7,$B$101:$M$286,12,0)),"",VLOOKUP(S7,$B$101:$M$286,12,0))</f>
        <v>Linerat</v>
      </c>
      <c r="S7" s="45" t="str">
        <f aca="false">IF(HLOOKUP($D$4,$AA$101:$BA$117,2,0)=0,"",HLOOKUP($D$4,$AA$101:$BA$117,2,0))</f>
        <v>Lineman Skaven</v>
      </c>
      <c r="T7" s="45" t="n">
        <f aca="false">IF(S7="","",T6+1)</f>
        <v>2</v>
      </c>
      <c r="U7" s="45" t="n">
        <f aca="false">IF(ISNA(VLOOKUP(S7,$B$101:$M$286,10,0)),"",VLOOKUP(S7,$B$101:$M$286,10,0))</f>
        <v>16</v>
      </c>
      <c r="V7" s="45" t="n">
        <f aca="false">IF(R7&lt;&gt;"",COUNTIF($D$7:$D$22,R7),0)</f>
        <v>4</v>
      </c>
      <c r="W7" s="45" t="n">
        <f aca="false">IF(V7&gt;U7,1,0)</f>
        <v>0</v>
      </c>
      <c r="X7" s="57" t="n">
        <f aca="false">IF(IF(ISERROR(VLOOKUP($S7,$B$101:$M$286,11,0)),"",VLOOKUP($S7,$B$101:$M$286,11,0))="N",$V7,0)</f>
        <v>0</v>
      </c>
      <c r="Y7" s="45" t="n">
        <f aca="false">IF(ISNA(VLOOKUP(S7,$B$101:$M$286,7,0)),"",VLOOKUP(S7,$B$101:$M$286,7,0))</f>
        <v>50</v>
      </c>
      <c r="Z7" s="45" t="n">
        <f aca="false">IF(ISNA(VLOOKUP(S7,$B$101:$M$286,2,0)),"",VLOOKUP(S7,$B$101:$M$286,2,0))</f>
        <v>7</v>
      </c>
      <c r="AA7" s="45" t="n">
        <f aca="false">IF(ISNA(VLOOKUP(S7,$B$101:$M$286,3,0)),"",VLOOKUP(S7,$B$101:$M$286,3,0))</f>
        <v>3</v>
      </c>
      <c r="AB7" s="45" t="n">
        <f aca="false">IF(ISNA(VLOOKUP(S7,$B$101:$M$286,4,0)),"",VLOOKUP(S7,$B$101:$M$286,4,0))</f>
        <v>3</v>
      </c>
      <c r="AC7" s="45" t="n">
        <f aca="false">IF(ISNA(VLOOKUP(S7,$B$101:$M$286,5,0)),"",VLOOKUP(S7,$B$101:$M$286,5,0))</f>
        <v>7</v>
      </c>
      <c r="AD7" s="45" t="str">
        <f aca="false">IF(ISNA(VLOOKUP(S7,$B$101:$M$286,6,0)),"",VLOOKUP(S7,$B$101:$M$286,6,0))</f>
        <v> </v>
      </c>
      <c r="AE7" s="0"/>
      <c r="AF7" s="3" t="str">
        <f aca="true">IF(K7="","O",IF(AND(K7=IF(ISNA(VLOOKUP(K7,INDIRECT($BO7,1),1,0)),"'#",VLOOKUP(K7,INDIRECT($BO7,1),1,0)),K7=IF(ISNA(VLOOKUP(K7,INDIRECT($BM7,1),1,0)),"'#",VLOOKUP(K7,INDIRECT($BM7,1),1,0))),"S",IF(K7&lt;&gt;IF(ISNA(VLOOKUP(K7,INDIRECT($BM7,1),1,0)),"'#",VLOOKUP(K7,INDIRECT($BM7,1),1,0)),"D","N")))</f>
        <v>O</v>
      </c>
      <c r="AG7" s="3" t="str">
        <f aca="true">IF(L7="","O",IF(AND(L7=IF(ISNA(VLOOKUP(L7,INDIRECT($BO7,1),1,0)),"'#",VLOOKUP(L7,INDIRECT($BO7,1),1,0)),L7=IF(ISNA(VLOOKUP(L7,INDIRECT($BM7,1),1,0)),"'#",VLOOKUP(L7,INDIRECT($BM7,1),1,0))),"S",IF(L7&lt;&gt;IF(ISNA(VLOOKUP(L7,INDIRECT($BM7,1),1,0)),"'#",VLOOKUP(L7,INDIRECT($BM7,1),1,0)),"D","N")))</f>
        <v>O</v>
      </c>
      <c r="AH7" s="3" t="str">
        <f aca="true">IF(M7="","O",IF(AND(M7=IF(ISNA(VLOOKUP(M7,INDIRECT($BO7,1),1,0)),"'#",VLOOKUP(M7,INDIRECT($BO7,1),1,0)),M7=IF(ISNA(VLOOKUP(M7,INDIRECT($BM7,1),1,0)),"'#",VLOOKUP(M7,INDIRECT($BM7,1),1,0))),"S",IF(M7&lt;&gt;IF(ISNA(VLOOKUP(M7,INDIRECT($BM7,1),1,0)),"'#",VLOOKUP(M7,INDIRECT($BM7,1),1,0)),"D","N")))</f>
        <v>O</v>
      </c>
      <c r="AI7" s="3" t="str">
        <f aca="true">IF(N7="","O",IF(AND(N7=IF(ISNA(VLOOKUP(N7,INDIRECT($BO7,1),1,0)),"'#",VLOOKUP(N7,INDIRECT($BO7,1),1,0)),N7=IF(ISNA(VLOOKUP(N7,INDIRECT($BM7,1),1,0)),"'#",VLOOKUP(N7,INDIRECT($BM7,1),1,0))),"S",IF(N7&lt;&gt;IF(ISNA(VLOOKUP(N7,INDIRECT($BM7,1),1,0)),"'#",VLOOKUP(N7,INDIRECT($BM7,1),1,0)),"D","N")))</f>
        <v>O</v>
      </c>
      <c r="AJ7" s="3" t="str">
        <f aca="true">IF(O7="","O",IF(AND(O7=IF(ISNA(VLOOKUP(O7,INDIRECT($BO7,1),1,0)),"'#",VLOOKUP(O7,INDIRECT($BO7,1),1,0)),O7=IF(ISNA(VLOOKUP(O7,INDIRECT($BM7,1),1,0)),"'#",VLOOKUP(O7,INDIRECT($BM7,1),1,0))),"S",IF(O7&lt;&gt;IF(ISNA(VLOOKUP(O7,INDIRECT($BM7,1),1,0)),"'#",VLOOKUP(O7,INDIRECT($BM7,1),1,0)),"D","N")))</f>
        <v>O</v>
      </c>
      <c r="AK7" s="3" t="str">
        <f aca="false">CONCATENATE($BB7,$AX7,AF7,$AP7,$AQ7,$AR7)</f>
        <v>00O---</v>
      </c>
      <c r="AL7" s="3" t="str">
        <f aca="false">CONCATENATE($BB7,$AX7,AG7,$AP7,$AQ7,$AR7)</f>
        <v>00O---</v>
      </c>
      <c r="AM7" s="3" t="str">
        <f aca="false">CONCATENATE($BB7,$AX7,AH7,$AP7,$AQ7,$AR7)</f>
        <v>00O---</v>
      </c>
      <c r="AN7" s="3" t="str">
        <f aca="false">CONCATENATE($BB7,$AX7,AI7,$AP7,$AQ7,$AR7)</f>
        <v>00O---</v>
      </c>
      <c r="AO7" s="3" t="str">
        <f aca="false">CONCATENATE($BB7,$AX7,AJ7,$AP7,$AQ7,$AR7)</f>
        <v>00O---</v>
      </c>
      <c r="AP7" s="3" t="str">
        <f aca="false">IF($AY$5,"B","-")</f>
        <v>-</v>
      </c>
      <c r="AQ7" s="3" t="str">
        <f aca="false">IF($AZ$5,"K","-")</f>
        <v>-</v>
      </c>
      <c r="AR7" s="3" t="str">
        <f aca="false">IF($BA$5,"T","-")</f>
        <v>-</v>
      </c>
      <c r="AS7" s="3" t="str">
        <f aca="false">HLOOKUP(VLOOKUP(AK7,$AA$208:$AB$263,2,0),$BK$6:$BQ$22,($BG7+1),0)</f>
        <v>$CA$11:$CA$61</v>
      </c>
      <c r="AT7" s="3" t="str">
        <f aca="false">HLOOKUP(VLOOKUP(AL7,$AA$208:$AB$263,2,0),$BK$6:$BQ$22,($BG7+1),0)</f>
        <v>$CA$11:$CA$61</v>
      </c>
      <c r="AU7" s="3" t="str">
        <f aca="false">HLOOKUP(VLOOKUP(AM7,$AA$208:$AB$263,2,0),$BK$6:$BQ$22,($BG7+1),0)</f>
        <v>$CA$11:$CA$61</v>
      </c>
      <c r="AV7" s="3" t="str">
        <f aca="false">HLOOKUP(VLOOKUP(AN7,$AA$208:$AB$263,2,0),$BK$6:$BQ$22,($BG7+1),0)</f>
        <v>$CA$11:$CA$61</v>
      </c>
      <c r="AW7" s="3" t="str">
        <f aca="false">HLOOKUP(VLOOKUP(AO7,$AA$208:$AB$263,2,0),$BK$6:$BQ$22,($BG7+1),0)</f>
        <v>$CA$11:$CA$61</v>
      </c>
      <c r="AX7" s="2" t="n">
        <f aca="false">COUNTIF(AF7:AJ7,"N")</f>
        <v>0</v>
      </c>
      <c r="AY7" s="2" t="n">
        <f aca="false">COUNTIF(AF7:AJ7,"D")</f>
        <v>0</v>
      </c>
      <c r="AZ7" s="2" t="n">
        <f aca="false">IF((AX7+AY7+BA7)&gt;1,1,0)</f>
        <v>0</v>
      </c>
      <c r="BA7" s="2" t="n">
        <f aca="false">COUNTIF(AF7:AJ7,"S")</f>
        <v>0</v>
      </c>
      <c r="BB7" s="2" t="n">
        <f aca="false">SUM(AX7+AY7+BA7)</f>
        <v>0</v>
      </c>
      <c r="BC7" s="3" t="n">
        <f aca="false">COUNTIF($AF7:$AG7,"N")*(15+5*COUNTIF($AF7:$AG7,"N"))+30*COUNTIF($AF7:$AG7,"D")+COUNTIF($AF7:$AF7,"S")*($BP$123*COUNTIF($K$7:$O$22,"MA+")+$BP$126*COUNTIF($K$7:$O$22,"ST+")+$BP$125*COUNTIF($K$7:$O$22,"AG+")+$BP$124*COUNTIF($K$7:$O$22,"AV+"))</f>
        <v>0</v>
      </c>
      <c r="BD7" s="3" t="n">
        <f aca="false">COUNTIF($AF7:$AI7,"N")*(15+5*COUNTIF($AF7:$AI7,"N"))-IF($AX7&gt;0,$BC7,0)+30*COUNTIF($AH7:$AI7,"D")+COUNTIF($AH7:$AI7,"S")*($BP$123*COUNTIF($K$7:$O$22,"MA+")+$BP$126*COUNTIF($K$7:$O$22,"ST+")+$BP$125*COUNTIF($K$7:$O$22,"AG+")+$BP$124*COUNTIF($K$7:$O$22,"AV+"))</f>
        <v>0</v>
      </c>
      <c r="BE7" s="3" t="n">
        <f aca="false">IF($AX7&lt;2,20*COUNTIF($AJ7,"N")+30*COUNTIF($AJ7,"D")+COUNTIF($AJ7,"S")*($BP$123*COUNTIF($K$7:$O$22,"MA+")+$BP$126*COUNTIF($K$7:$O$22,"ST+")+$BP$125*COUNTIF($K$7:$O$22,"AG+")+$BP$124*COUNTIF($K$7:$O$22,"AV+")),30*COUNTIF($AJ7,"N"))</f>
        <v>0</v>
      </c>
      <c r="BF7" s="58" t="str">
        <f aca="false">IF(ISNA(VLOOKUP(D7,$R$6:$T$22,2,0)),"",VLOOKUP(D7,$R$6:$T$22,2,0))</f>
        <v>Glart Smashrip Jr.</v>
      </c>
      <c r="BG7" s="3" t="n">
        <v>1</v>
      </c>
      <c r="BH7" s="3" t="str">
        <f aca="false">IF(AND($V$6=4,OR(NOT($BA$5),AND($BA$5,$BA7=1))),$BK7,$BL7)</f>
        <v>$CA$11:$CA$61</v>
      </c>
      <c r="BI7" s="3" t="str">
        <f aca="false">IF(AND($V$6=4,OR(NOT($BA$5),AND($BA$5,$BA7=1))),$BM7,$BN7)</f>
        <v>$CR$11:$CR$61</v>
      </c>
      <c r="BJ7" s="3" t="str">
        <f aca="false">IF(AND($V$6=4,OR(NOT($BA$5),AND($BA$5,$BA7=1))),$BO7,$BP7)</f>
        <v>$DI$11:$DI$61</v>
      </c>
      <c r="BK7" s="2" t="str">
        <f aca="false">IF(ISERROR(CONCATENATE(HLOOKUP($BF7,$BS$5:$CH$60,2,0),":",HLOOKUP($BF7,$BS$5:$CH$60,4,0))),"",CONCATENATE(HLOOKUP($BF7,$BS$5:$CH$60,2,0),":",HLOOKUP($BF7,$BS$5:$CH$60,4,0)))</f>
        <v>$CA$11:$CA$61</v>
      </c>
      <c r="BL7" s="2" t="str">
        <f aca="false">IF(ISERROR(CONCATENATE(HLOOKUP($BF7,$BS$5:$CH$60,3,0),":",HLOOKUP($BF7,$BS$5:$CH$60,4,0))),"",CONCATENATE(HLOOKUP($BF7,$BS$5:$CH$60,3,0),":",HLOOKUP($BF7,$BS$5:$CH$60,4,0)))</f>
        <v>$CA$11:$CA$61</v>
      </c>
      <c r="BM7" s="2" t="str">
        <f aca="false">IF(ISERROR(CONCATENATE(HLOOKUP($BF7,$CJ$5:$CY$60,2,0),":",HLOOKUP($BF7,$CJ$5:$CY$60,4,0))),"",CONCATENATE(HLOOKUP($BF7,$CJ$5:$CY$60,2,0),":",HLOOKUP($BF7,$CJ$5:$CY$60,4,0)))</f>
        <v>$CR$11:$CR$61</v>
      </c>
      <c r="BN7" s="2" t="str">
        <f aca="false">IF(ISERROR(CONCATENATE(HLOOKUP($BF7,$CJ$5:$CY$60,3,0),":",HLOOKUP($BF7,$CJ$5:$CY$60,4,0))),"",CONCATENATE(HLOOKUP($BF7,$CJ$5:$CY$60,3,0),":",HLOOKUP($BF7,$CJ$5:$CY$60,4,0)))</f>
        <v>$CR$11:$CR$61</v>
      </c>
      <c r="BO7" s="2" t="str">
        <f aca="false">IF(ISERROR(CONCATENATE(HLOOKUP($BF7,$DA$5:$DP$60,2,0),":",HLOOKUP($BF7,$DA$5:$DP$60,4,0))),"",CONCATENATE(HLOOKUP($BF7,$DA$5:$DP$60,2,0),":",HLOOKUP($BF7,$DA$5:$DP$60,4,0)))</f>
        <v>$DI$11:$DI$61</v>
      </c>
      <c r="BP7" s="2" t="str">
        <f aca="false">IF(ISERROR(CONCATENATE(HLOOKUP($BF7,$DA$5:$DP$60,3,0),":",HLOOKUP($BF7,$DA$5:$DP$60,4,0))),"",CONCATENATE(HLOOKUP($BF7,$DA$5:$DP$60,3,0),":",HLOOKUP($BF7,$DA$5:$DP$60,4,0)))</f>
        <v>$DI$11:$DI$61</v>
      </c>
      <c r="BQ7" s="2" t="str">
        <f aca="false">IF(ISERROR(CONCATENATE(HLOOKUP($BF7,$BS$5:$CH$60,2,0),":",HLOOKUP($BF7,$BS$5:$CH$60,2,0))),"",CONCATENATE(HLOOKUP($BF7,$BS$5:$CH$60,2,0),":",HLOOKUP($BF7,$BS$5:$CH$60,2,0)))</f>
        <v>$CA$11:$CA$11</v>
      </c>
      <c r="BR7" s="0"/>
      <c r="BS7" s="2" t="str">
        <f aca="true">IF($V$6=4,CELL("address",BS16),CELL("address",BS11))</f>
        <v>$BS$11</v>
      </c>
      <c r="BT7" s="2" t="str">
        <f aca="true">IF($V$6=4,CELL("address",BT16),CELL("address",BT11))</f>
        <v>$BT$11</v>
      </c>
      <c r="BU7" s="2" t="str">
        <f aca="true">IF($V$6=4,CELL("address",BU16),CELL("address",BU11))</f>
        <v>$BU$11</v>
      </c>
      <c r="BV7" s="2" t="str">
        <f aca="true">IF($V$6=4,CELL("address",BV16),CELL("address",BV11))</f>
        <v>$BV$11</v>
      </c>
      <c r="BW7" s="2" t="str">
        <f aca="true">IF($V$6=4,CELL("address",BW16),CELL("address",BW11))</f>
        <v>$BW$11</v>
      </c>
      <c r="BX7" s="2" t="str">
        <f aca="true">IF($V$6=4,CELL("address",BX16),CELL("address",BX11))</f>
        <v>$BX$11</v>
      </c>
      <c r="BY7" s="2" t="str">
        <f aca="true">IF($V$6=4,CELL("address",BY16),CELL("address",BY11))</f>
        <v>$BY$11</v>
      </c>
      <c r="BZ7" s="2" t="str">
        <f aca="true">IF($V$6=4,CELL("address",BZ16),CELL("address",BZ11))</f>
        <v>$BZ$11</v>
      </c>
      <c r="CA7" s="2" t="str">
        <f aca="true">IF($V$6=4,CELL("address",CA16),CELL("address",CA11))</f>
        <v>$CA$11</v>
      </c>
      <c r="CB7" s="2" t="str">
        <f aca="true">IF($V$6=4,CELL("address",CB16),CELL("address",CB11))</f>
        <v>$CB$11</v>
      </c>
      <c r="CC7" s="2" t="str">
        <f aca="true">IF($V$6=4,CELL("address",CC16),CELL("address",CC11))</f>
        <v>$CC$11</v>
      </c>
      <c r="CD7" s="2" t="str">
        <f aca="true">IF($V$6=4,CELL("address",CD16),CELL("address",CD11))</f>
        <v>$CD$11</v>
      </c>
      <c r="CE7" s="2" t="str">
        <f aca="true">IF($V$6=4,CELL("address",CE16),CELL("address",CE11))</f>
        <v>$CE$11</v>
      </c>
      <c r="CF7" s="2" t="str">
        <f aca="true">IF($V$6=4,CELL("address",CF16),CELL("address",CF11))</f>
        <v>$CF$11</v>
      </c>
      <c r="CG7" s="2" t="str">
        <f aca="true">IF($V$6=4,CELL("address",CG16),CELL("address",CG11))</f>
        <v>$CG$11</v>
      </c>
      <c r="CH7" s="2" t="str">
        <f aca="true">IF($V$6=4,CELL("address",CH16),CELL("address",CH11))</f>
        <v>$CH$11</v>
      </c>
      <c r="CI7" s="0"/>
      <c r="CJ7" s="2" t="str">
        <f aca="true">IF($V$6=4,CELL("address",CJ16),CELL("address",CJ11))</f>
        <v>$CJ$11</v>
      </c>
      <c r="CK7" s="2" t="str">
        <f aca="true">IF($V$6=4,CELL("address",CK16),CELL("address",CK11))</f>
        <v>$CK$11</v>
      </c>
      <c r="CL7" s="2" t="str">
        <f aca="true">IF($V$6=4,CELL("address",CL16),CELL("address",CL11))</f>
        <v>$CL$11</v>
      </c>
      <c r="CM7" s="2" t="str">
        <f aca="true">IF($V$6=4,CELL("address",CM16),CELL("address",CM11))</f>
        <v>$CM$11</v>
      </c>
      <c r="CN7" s="2" t="str">
        <f aca="true">IF($V$6=4,CELL("address",CN16),CELL("address",CN11))</f>
        <v>$CN$11</v>
      </c>
      <c r="CO7" s="2" t="str">
        <f aca="true">IF($V$6=4,CELL("address",CO16),CELL("address",CO11))</f>
        <v>$CO$11</v>
      </c>
      <c r="CP7" s="2" t="str">
        <f aca="true">IF($V$6=4,CELL("address",CP16),CELL("address",CP11))</f>
        <v>$CP$11</v>
      </c>
      <c r="CQ7" s="2" t="str">
        <f aca="true">IF($V$6=4,CELL("address",CQ16),CELL("address",CQ11))</f>
        <v>$CQ$11</v>
      </c>
      <c r="CR7" s="2" t="str">
        <f aca="true">IF($V$6=4,CELL("address",CR16),CELL("address",CR11))</f>
        <v>$CR$11</v>
      </c>
      <c r="CS7" s="2" t="str">
        <f aca="true">IF($V$6=4,CELL("address",CS16),CELL("address",CS11))</f>
        <v>$CS$11</v>
      </c>
      <c r="CT7" s="2" t="str">
        <f aca="true">IF($V$6=4,CELL("address",CT16),CELL("address",CT11))</f>
        <v>$CT$11</v>
      </c>
      <c r="CU7" s="2" t="str">
        <f aca="true">IF($V$6=4,CELL("address",CU16),CELL("address",CU11))</f>
        <v>$CU$11</v>
      </c>
      <c r="CV7" s="2" t="str">
        <f aca="true">IF($V$6=4,CELL("address",CV16),CELL("address",CV11))</f>
        <v>$CV$11</v>
      </c>
      <c r="CW7" s="2" t="str">
        <f aca="true">IF($V$6=4,CELL("address",CW16),CELL("address",CW11))</f>
        <v>$CW$11</v>
      </c>
      <c r="CX7" s="2" t="str">
        <f aca="true">IF($V$6=4,CELL("address",CX16),CELL("address",CX11))</f>
        <v>$CX$11</v>
      </c>
      <c r="CY7" s="2" t="str">
        <f aca="true">IF($V$6=4,CELL("address",CY16),CELL("address",CY11))</f>
        <v>$CY$11</v>
      </c>
      <c r="CZ7" s="0"/>
      <c r="DA7" s="2" t="str">
        <f aca="true">IF($V$6=4,CELL("address",DA16),CELL("address",DA11))</f>
        <v>$DA$11</v>
      </c>
      <c r="DB7" s="2" t="str">
        <f aca="true">IF($V$6=4,CELL("address",DB16),CELL("address",DB11))</f>
        <v>$DB$11</v>
      </c>
      <c r="DC7" s="2" t="str">
        <f aca="true">IF($V$6=4,CELL("address",DC16),CELL("address",DC11))</f>
        <v>$DC$11</v>
      </c>
      <c r="DD7" s="2" t="str">
        <f aca="true">IF($V$6=4,CELL("address",DD16),CELL("address",DD11))</f>
        <v>$DD$11</v>
      </c>
      <c r="DE7" s="2" t="str">
        <f aca="true">IF($V$6=4,CELL("address",DE16),CELL("address",DE11))</f>
        <v>$DE$11</v>
      </c>
      <c r="DF7" s="2" t="str">
        <f aca="true">IF($V$6=4,CELL("address",DF16),CELL("address",DF11))</f>
        <v>$DF$11</v>
      </c>
      <c r="DG7" s="2" t="str">
        <f aca="true">IF($V$6=4,CELL("address",DG16),CELL("address",DG11))</f>
        <v>$DG$11</v>
      </c>
      <c r="DH7" s="2" t="str">
        <f aca="true">IF($V$6=4,CELL("address",DH16),CELL("address",DH11))</f>
        <v>$DH$11</v>
      </c>
      <c r="DI7" s="2" t="str">
        <f aca="true">IF($V$6=4,CELL("address",DI16),CELL("address",DI11))</f>
        <v>$DI$11</v>
      </c>
      <c r="DJ7" s="2" t="str">
        <f aca="true">IF($V$6=4,CELL("address",DJ16),CELL("address",DJ11))</f>
        <v>$DJ$11</v>
      </c>
      <c r="DK7" s="2" t="str">
        <f aca="true">IF($V$6=4,CELL("address",DK16),CELL("address",DK11))</f>
        <v>$DK$11</v>
      </c>
      <c r="DL7" s="2" t="str">
        <f aca="true">IF($V$6=4,CELL("address",DL16),CELL("address",DL11))</f>
        <v>$DL$11</v>
      </c>
      <c r="DM7" s="2" t="str">
        <f aca="true">IF($V$6=4,CELL("address",DM16),CELL("address",DM11))</f>
        <v>$DM$11</v>
      </c>
      <c r="DN7" s="2" t="str">
        <f aca="true">IF($V$6=4,CELL("address",DN16),CELL("address",DN11))</f>
        <v>$DN$11</v>
      </c>
      <c r="DO7" s="2" t="str">
        <f aca="true">IF($V$6=4,CELL("address",DO16),CELL("address",DO11))</f>
        <v>$DO$11</v>
      </c>
      <c r="DP7" s="2" t="str">
        <f aca="true">IF($V$6=4,CELL("address",DP16),CELL("address",DP11))</f>
        <v>$DP$11</v>
      </c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7.1" hidden="false" customHeight="true" outlineLevel="0" collapsed="false">
      <c r="A8" s="0"/>
      <c r="B8" s="24"/>
      <c r="C8" s="48" t="n">
        <v>2</v>
      </c>
      <c r="D8" s="49" t="s">
        <v>59</v>
      </c>
      <c r="E8" s="50" t="n">
        <f aca="false">IF(ISERROR(1000*VLOOKUP($D8,$R$7:$AD$22,8,0)),"",1000*VLOOKUP($D8,$R$7:$AD$22,8,0))</f>
        <v>80000</v>
      </c>
      <c r="F8" s="51" t="n">
        <f aca="false">IF(ISERROR(VLOOKUP($D8,$R$7:$AD$22,9,0)),"",VLOOKUP($D8,$R$7:$AD$22,9,0))</f>
        <v>9</v>
      </c>
      <c r="G8" s="51" t="n">
        <f aca="false">IF(ISERROR(VLOOKUP($D8,$R$7:$AD$22,10,0)),"",VLOOKUP($D8,$R$7:$AD$22,10,0))</f>
        <v>2</v>
      </c>
      <c r="H8" s="51" t="n">
        <f aca="false">IF(ISERROR(VLOOKUP($D8,$R$7:$AD$22,11,0)),"",VLOOKUP($D8,$R$7:$AD$22,11,0))</f>
        <v>4</v>
      </c>
      <c r="I8" s="51" t="n">
        <f aca="false">IF(ISERROR(VLOOKUP($D8,$R$7:$AD$22,12,0)),"",VLOOKUP($D8,$R$7:$AD$22,12,0))</f>
        <v>7</v>
      </c>
      <c r="J8" s="52" t="str">
        <f aca="false">IF(ISNA(VLOOKUP($D8,$R$7:$AD$22,13,0)),"",VLOOKUP($D8,$R$7:$AD$22,13,0))</f>
        <v>Dodge, Weeping Dagger</v>
      </c>
      <c r="K8" s="53" t="s">
        <v>60</v>
      </c>
      <c r="L8" s="54"/>
      <c r="M8" s="53"/>
      <c r="N8" s="54"/>
      <c r="O8" s="55"/>
      <c r="P8" s="16"/>
      <c r="Q8" s="0"/>
      <c r="R8" s="56" t="str">
        <f aca="false">IF(ISNA(VLOOKUP(S8,$B$101:$M$286,12,0)),"",VLOOKUP(S8,$B$101:$M$286,12,0))</f>
        <v>Thrower</v>
      </c>
      <c r="S8" s="45" t="str">
        <f aca="false">IF(HLOOKUP($D$4,$AA$101:$BA$117,3,0)=0,"",HLOOKUP($D$4,$AA$101:$BA$117,3,0))</f>
        <v>Thrower Skaven</v>
      </c>
      <c r="T8" s="45" t="n">
        <f aca="false">IF(S8="","",T7+1)</f>
        <v>3</v>
      </c>
      <c r="U8" s="45" t="n">
        <f aca="false">IF(ISNA(VLOOKUP(S8,$B$101:$M$286,10,0)),"",VLOOKUP(S8,$B$101:$M$286,10,0))</f>
        <v>2</v>
      </c>
      <c r="V8" s="45" t="n">
        <f aca="false">IF(R8&lt;&gt;"",COUNTIF($D$7:$D$22,R8),0)</f>
        <v>2</v>
      </c>
      <c r="W8" s="45" t="n">
        <f aca="false">IF(V8&gt;U8,1,0)</f>
        <v>0</v>
      </c>
      <c r="X8" s="57" t="n">
        <f aca="false">IF(IF(ISERROR(VLOOKUP($S8,$B$101:$M$286,11,0)),"",VLOOKUP($S8,$B$101:$M$286,11,0))="N",$V8,0)</f>
        <v>0</v>
      </c>
      <c r="Y8" s="45" t="n">
        <f aca="false">IF(ISNA(VLOOKUP(S8,$B$101:$M$286,7,0)),"",VLOOKUP(S8,$B$101:$M$286,7,0))</f>
        <v>70</v>
      </c>
      <c r="Z8" s="45" t="n">
        <f aca="false">IF(ISNA(VLOOKUP(S8,$B$101:$M$286,2,0)),"",VLOOKUP(S8,$B$101:$M$286,2,0))</f>
        <v>7</v>
      </c>
      <c r="AA8" s="45" t="n">
        <f aca="false">IF(ISNA(VLOOKUP(S8,$B$101:$M$286,3,0)),"",VLOOKUP(S8,$B$101:$M$286,3,0))</f>
        <v>3</v>
      </c>
      <c r="AB8" s="45" t="n">
        <f aca="false">IF(ISNA(VLOOKUP(S8,$B$101:$M$286,4,0)),"",VLOOKUP(S8,$B$101:$M$286,4,0))</f>
        <v>3</v>
      </c>
      <c r="AC8" s="45" t="n">
        <f aca="false">IF(ISNA(VLOOKUP(S8,$B$101:$M$286,5,0)),"",VLOOKUP(S8,$B$101:$M$286,5,0))</f>
        <v>7</v>
      </c>
      <c r="AD8" s="45" t="str">
        <f aca="false">IF(ISNA(VLOOKUP(S8,$B$101:$M$286,6,0)),"",VLOOKUP(S8,$B$101:$M$286,6,0))</f>
        <v>Pass, Sure Hands</v>
      </c>
      <c r="AE8" s="0"/>
      <c r="AF8" s="3" t="str">
        <f aca="true">IF(K8="","O",IF(AND(K8=IF(ISNA(VLOOKUP(K8,INDIRECT($BO8,1),1,0)),"'#",VLOOKUP(K8,INDIRECT($BO8,1),1,0)),K8=IF(ISNA(VLOOKUP(K8,INDIRECT($BM8,1),1,0)),"'#",VLOOKUP(K8,INDIRECT($BM8,1),1,0))),"S",IF(K8&lt;&gt;IF(ISNA(VLOOKUP(K8,INDIRECT($BM8,1),1,0)),"'#",VLOOKUP(K8,INDIRECT($BM8,1),1,0)),"D","N")))</f>
        <v>N</v>
      </c>
      <c r="AG8" s="3" t="str">
        <f aca="true">IF(L8="","O",IF(AND(L8=IF(ISNA(VLOOKUP(L8,INDIRECT($BO8,1),1,0)),"'#",VLOOKUP(L8,INDIRECT($BO8,1),1,0)),L8=IF(ISNA(VLOOKUP(L8,INDIRECT($BM8,1),1,0)),"'#",VLOOKUP(L8,INDIRECT($BM8,1),1,0))),"S",IF(L8&lt;&gt;IF(ISNA(VLOOKUP(L8,INDIRECT($BM8,1),1,0)),"'#",VLOOKUP(L8,INDIRECT($BM8,1),1,0)),"D","N")))</f>
        <v>O</v>
      </c>
      <c r="AH8" s="3" t="str">
        <f aca="true">IF(M8="","O",IF(AND(M8=IF(ISNA(VLOOKUP(M8,INDIRECT($BO8,1),1,0)),"'#",VLOOKUP(M8,INDIRECT($BO8,1),1,0)),M8=IF(ISNA(VLOOKUP(M8,INDIRECT($BM8,1),1,0)),"'#",VLOOKUP(M8,INDIRECT($BM8,1),1,0))),"S",IF(M8&lt;&gt;IF(ISNA(VLOOKUP(M8,INDIRECT($BM8,1),1,0)),"'#",VLOOKUP(M8,INDIRECT($BM8,1),1,0)),"D","N")))</f>
        <v>O</v>
      </c>
      <c r="AI8" s="3" t="str">
        <f aca="true">IF(N8="","O",IF(AND(N8=IF(ISNA(VLOOKUP(N8,INDIRECT($BO8,1),1,0)),"'#",VLOOKUP(N8,INDIRECT($BO8,1),1,0)),N8=IF(ISNA(VLOOKUP(N8,INDIRECT($BM8,1),1,0)),"'#",VLOOKUP(N8,INDIRECT($BM8,1),1,0))),"S",IF(N8&lt;&gt;IF(ISNA(VLOOKUP(N8,INDIRECT($BM8,1),1,0)),"'#",VLOOKUP(N8,INDIRECT($BM8,1),1,0)),"D","N")))</f>
        <v>O</v>
      </c>
      <c r="AJ8" s="3" t="str">
        <f aca="true">IF(O8="","O",IF(AND(O8=IF(ISNA(VLOOKUP(O8,INDIRECT($BO8,1),1,0)),"'#",VLOOKUP(O8,INDIRECT($BO8,1),1,0)),O8=IF(ISNA(VLOOKUP(O8,INDIRECT($BM8,1),1,0)),"'#",VLOOKUP(O8,INDIRECT($BM8,1),1,0))),"S",IF(O8&lt;&gt;IF(ISNA(VLOOKUP(O8,INDIRECT($BM8,1),1,0)),"'#",VLOOKUP(O8,INDIRECT($BM8,1),1,0)),"D","N")))</f>
        <v>O</v>
      </c>
      <c r="AK8" s="3" t="str">
        <f aca="false">CONCATENATE($BB8,$AX8,AF8,$AP8,$AQ8,$AR8)</f>
        <v>11N---</v>
      </c>
      <c r="AL8" s="3" t="str">
        <f aca="false">CONCATENATE($BB8,$AX8,AG8,$AP8,$AQ8,$AR8)</f>
        <v>11O---</v>
      </c>
      <c r="AM8" s="3" t="str">
        <f aca="false">CONCATENATE($BB8,$AX8,AH8,$AP8,$AQ8,$AR8)</f>
        <v>11O---</v>
      </c>
      <c r="AN8" s="3" t="str">
        <f aca="false">CONCATENATE($BB8,$AX8,AI8,$AP8,$AQ8,$AR8)</f>
        <v>11O---</v>
      </c>
      <c r="AO8" s="3" t="str">
        <f aca="false">CONCATENATE($BB8,$AX8,AJ8,$AP8,$AQ8,$AR8)</f>
        <v>11O---</v>
      </c>
      <c r="AP8" s="3" t="str">
        <f aca="false">IF($AY$5,"B","-")</f>
        <v>-</v>
      </c>
      <c r="AQ8" s="3" t="str">
        <f aca="false">IF($AZ$5,"K","-")</f>
        <v>-</v>
      </c>
      <c r="AR8" s="3" t="str">
        <f aca="false">IF($BA$5,"T","-")</f>
        <v>-</v>
      </c>
      <c r="AS8" s="3" t="str">
        <f aca="false">HLOOKUP(VLOOKUP(AK8,$AA$208:$AB$263,2,0),$BK$6:$BQ$22,($BG8+1),0)</f>
        <v>$BU$11:$BU$61</v>
      </c>
      <c r="AT8" s="3" t="str">
        <f aca="false">HLOOKUP(VLOOKUP(AL8,$AA$208:$AB$263,2,0),$BK$6:$BQ$22,($BG8+1),0)</f>
        <v>$CL$11:$CL$61</v>
      </c>
      <c r="AU8" s="3" t="str">
        <f aca="false">HLOOKUP(VLOOKUP(AM8,$AA$208:$AB$263,2,0),$BK$6:$BQ$22,($BG8+1),0)</f>
        <v>$CL$11:$CL$61</v>
      </c>
      <c r="AV8" s="3" t="str">
        <f aca="false">HLOOKUP(VLOOKUP(AN8,$AA$208:$AB$263,2,0),$BK$6:$BQ$22,($BG8+1),0)</f>
        <v>$CL$11:$CL$61</v>
      </c>
      <c r="AW8" s="3" t="str">
        <f aca="false">HLOOKUP(VLOOKUP(AO8,$AA$208:$AB$263,2,0),$BK$6:$BQ$22,($BG8+1),0)</f>
        <v>$CL$11:$CL$61</v>
      </c>
      <c r="AX8" s="2" t="n">
        <f aca="false">COUNTIF(AF8:AJ8,"N")</f>
        <v>1</v>
      </c>
      <c r="AY8" s="2" t="n">
        <f aca="false">COUNTIF(AF8:AJ8,"D")</f>
        <v>0</v>
      </c>
      <c r="AZ8" s="2" t="n">
        <f aca="false">IF((AX8+AY8+BA8)&gt;1,1,0)</f>
        <v>0</v>
      </c>
      <c r="BA8" s="2" t="n">
        <f aca="false">COUNTIF(AF8:AJ8,"S")</f>
        <v>0</v>
      </c>
      <c r="BB8" s="2" t="n">
        <f aca="false">SUM(AX8+AY8+BA8)</f>
        <v>1</v>
      </c>
      <c r="BC8" s="3" t="n">
        <f aca="false">COUNTIF($AF8:$AG8,"N")*(15+5*COUNTIF($AF8:$AG8,"N"))+30*COUNTIF($AF8:$AG8,"D")+COUNTIF($AF8:$AF8,"S")*($BP$123*COUNTIF($K$7:$O$22,"MA+")+$BP$126*COUNTIF($K$7:$O$22,"ST+")+$BP$125*COUNTIF($K$7:$O$22,"AG+")+$BP$124*COUNTIF($K$7:$O$22,"AV+"))</f>
        <v>20</v>
      </c>
      <c r="BD8" s="3" t="n">
        <f aca="false">COUNTIF($AF8:$AI8,"N")*(15+5*COUNTIF($AF8:$AI8,"N"))-IF($AX8&gt;0,$BC8,0)+30*COUNTIF($AH8:$AI8,"D")+COUNTIF($AH8:$AI8,"S")*($BP$123*COUNTIF($K$7:$O$22,"MA+")+$BP$126*COUNTIF($K$7:$O$22,"ST+")+$BP$125*COUNTIF($K$7:$O$22,"AG+")+$BP$124*COUNTIF($K$7:$O$22,"AV+"))</f>
        <v>0</v>
      </c>
      <c r="BE8" s="3" t="n">
        <f aca="false">IF($AX8&lt;2,20*COUNTIF($AJ8,"N")+30*COUNTIF($AJ8,"D")+COUNTIF($AJ8,"S")*($BP$123*COUNTIF($K$7:$O$22,"MA+")+$BP$126*COUNTIF($K$7:$O$22,"ST+")+$BP$125*COUNTIF($K$7:$O$22,"AG+")+$BP$124*COUNTIF($K$7:$O$22,"AV+")),30*COUNTIF($AJ8,"N"))</f>
        <v>0</v>
      </c>
      <c r="BF8" s="58" t="str">
        <f aca="false">IF(ISNA(VLOOKUP(D8,$R$6:$T$22,2,0)),"",VLOOKUP(D8,$R$6:$T$22,2,0))</f>
        <v>Gutter Runner</v>
      </c>
      <c r="BG8" s="3" t="n">
        <v>2</v>
      </c>
      <c r="BH8" s="3" t="str">
        <f aca="false">IF(AND($V$6=4,OR(NOT($BA$5),AND($BA$5,$BA8=1))),$BK8,$BL8)</f>
        <v>$BU$11:$BU$61</v>
      </c>
      <c r="BI8" s="3" t="str">
        <f aca="false">IF(AND($V$6=4,OR(NOT($BA$5),AND($BA$5,$BA8=1))),$BM8,$BN8)</f>
        <v>$CL$11:$CL$61</v>
      </c>
      <c r="BJ8" s="3" t="str">
        <f aca="false">IF(AND($V$6=4,OR(NOT($BA$5),AND($BA$5,$BA8=1))),$BO8,$BP8)</f>
        <v>$DC$11:$DC$61</v>
      </c>
      <c r="BK8" s="2" t="str">
        <f aca="false">IF(ISERROR(CONCATENATE(HLOOKUP($BF8,$BS$5:$CH$60,2,0),":",HLOOKUP($BF8,$BS$5:$CH$60,4,0))),"",CONCATENATE(HLOOKUP($BF8,$BS$5:$CH$60,2,0),":",HLOOKUP($BF8,$BS$5:$CH$60,4,0)))</f>
        <v>$BU$11:$BU$61</v>
      </c>
      <c r="BL8" s="2" t="str">
        <f aca="false">IF(ISERROR(CONCATENATE(HLOOKUP($BF8,$BS$5:$CH$60,3,0),":",HLOOKUP($BF8,$BS$5:$CH$60,4,0))),"",CONCATENATE(HLOOKUP($BF8,$BS$5:$CH$60,3,0),":",HLOOKUP($BF8,$BS$5:$CH$60,4,0)))</f>
        <v>$BU$11:$BU$61</v>
      </c>
      <c r="BM8" s="2" t="str">
        <f aca="false">IF(ISERROR(CONCATENATE(HLOOKUP($BF8,$CJ$5:$CY$60,2,0),":",HLOOKUP($BF8,$CJ$5:$CY$60,4,0))),"",CONCATENATE(HLOOKUP($BF8,$CJ$5:$CY$60,2,0),":",HLOOKUP($BF8,$CJ$5:$CY$60,4,0)))</f>
        <v>$CL$11:$CL$61</v>
      </c>
      <c r="BN8" s="2" t="str">
        <f aca="false">IF(ISERROR(CONCATENATE(HLOOKUP($BF8,$CJ$5:$CY$60,3,0),":",HLOOKUP($BF8,$CJ$5:$CY$60,4,0))),"",CONCATENATE(HLOOKUP($BF8,$CJ$5:$CY$60,3,0),":",HLOOKUP($BF8,$CJ$5:$CY$60,4,0)))</f>
        <v>$CL$11:$CL$61</v>
      </c>
      <c r="BO8" s="2" t="str">
        <f aca="false">IF(ISERROR(CONCATENATE(HLOOKUP($BF8,$DA$5:$DP$60,2,0),":",HLOOKUP($BF8,$DA$5:$DP$60,4,0))),"",CONCATENATE(HLOOKUP($BF8,$DA$5:$DP$60,2,0),":",HLOOKUP($BF8,$DA$5:$DP$60,4,0)))</f>
        <v>$DC$11:$DC$61</v>
      </c>
      <c r="BP8" s="2" t="str">
        <f aca="false">IF(ISERROR(CONCATENATE(HLOOKUP($BF8,$DA$5:$DP$60,3,0),":",HLOOKUP($BF8,$DA$5:$DP$60,4,0))),"",CONCATENATE(HLOOKUP($BF8,$DA$5:$DP$60,3,0),":",HLOOKUP($BF8,$DA$5:$DP$60,4,0)))</f>
        <v>$DC$11:$DC$61</v>
      </c>
      <c r="BQ8" s="2" t="str">
        <f aca="false">IF(ISERROR(CONCATENATE(HLOOKUP($BF8,$BS$5:$CH$60,2,0),":",HLOOKUP($BF8,$BS$5:$CH$60,2,0))),"",CONCATENATE(HLOOKUP($BF8,$BS$5:$CH$60,2,0),":",HLOOKUP($BF8,$BS$5:$CH$60,2,0)))</f>
        <v>$BU$11:$BU$11</v>
      </c>
      <c r="BR8" s="0"/>
      <c r="BS8" s="2" t="str">
        <f aca="true">CELL("address",BS61)</f>
        <v>$BS$61</v>
      </c>
      <c r="BT8" s="2" t="str">
        <f aca="true">CELL("address",BT61)</f>
        <v>$BT$61</v>
      </c>
      <c r="BU8" s="2" t="str">
        <f aca="true">CELL("address",BU61)</f>
        <v>$BU$61</v>
      </c>
      <c r="BV8" s="2" t="str">
        <f aca="true">CELL("address",BV61)</f>
        <v>$BV$61</v>
      </c>
      <c r="BW8" s="2" t="str">
        <f aca="true">CELL("address",BW61)</f>
        <v>$BW$61</v>
      </c>
      <c r="BX8" s="2" t="str">
        <f aca="true">CELL("address",BX61)</f>
        <v>$BX$61</v>
      </c>
      <c r="BY8" s="2" t="str">
        <f aca="true">CELL("address",BY61)</f>
        <v>$BY$61</v>
      </c>
      <c r="BZ8" s="2" t="str">
        <f aca="true">CELL("address",BZ61)</f>
        <v>$BZ$61</v>
      </c>
      <c r="CA8" s="2" t="str">
        <f aca="true">CELL("address",CA61)</f>
        <v>$CA$61</v>
      </c>
      <c r="CB8" s="2" t="str">
        <f aca="true">CELL("address",CB61)</f>
        <v>$CB$61</v>
      </c>
      <c r="CC8" s="2" t="str">
        <f aca="true">CELL("address",CC61)</f>
        <v>$CC$61</v>
      </c>
      <c r="CD8" s="2" t="str">
        <f aca="true">CELL("address",CD61)</f>
        <v>$CD$61</v>
      </c>
      <c r="CE8" s="2" t="str">
        <f aca="true">CELL("address",CE61)</f>
        <v>$CE$61</v>
      </c>
      <c r="CF8" s="2" t="str">
        <f aca="true">CELL("address",CF61)</f>
        <v>$CF$61</v>
      </c>
      <c r="CG8" s="2" t="str">
        <f aca="true">CELL("address",CG61)</f>
        <v>$CG$61</v>
      </c>
      <c r="CH8" s="2" t="str">
        <f aca="true">CELL("address",CH61)</f>
        <v>$CH$61</v>
      </c>
      <c r="CI8" s="0"/>
      <c r="CJ8" s="2" t="str">
        <f aca="true">CELL("address",CJ61)</f>
        <v>$CJ$61</v>
      </c>
      <c r="CK8" s="2" t="str">
        <f aca="true">CELL("address",CK61)</f>
        <v>$CK$61</v>
      </c>
      <c r="CL8" s="2" t="str">
        <f aca="true">CELL("address",CL61)</f>
        <v>$CL$61</v>
      </c>
      <c r="CM8" s="2" t="str">
        <f aca="true">CELL("address",CM61)</f>
        <v>$CM$61</v>
      </c>
      <c r="CN8" s="2" t="str">
        <f aca="true">CELL("address",CN61)</f>
        <v>$CN$61</v>
      </c>
      <c r="CO8" s="2" t="str">
        <f aca="true">CELL("address",CO61)</f>
        <v>$CO$61</v>
      </c>
      <c r="CP8" s="2" t="str">
        <f aca="true">CELL("address",CP61)</f>
        <v>$CP$61</v>
      </c>
      <c r="CQ8" s="2" t="str">
        <f aca="true">CELL("address",CQ61)</f>
        <v>$CQ$61</v>
      </c>
      <c r="CR8" s="2" t="str">
        <f aca="true">CELL("address",CR61)</f>
        <v>$CR$61</v>
      </c>
      <c r="CS8" s="2" t="str">
        <f aca="true">CELL("address",CS61)</f>
        <v>$CS$61</v>
      </c>
      <c r="CT8" s="2" t="str">
        <f aca="true">CELL("address",CT61)</f>
        <v>$CT$61</v>
      </c>
      <c r="CU8" s="2" t="str">
        <f aca="true">CELL("address",CU61)</f>
        <v>$CU$61</v>
      </c>
      <c r="CV8" s="2" t="str">
        <f aca="true">CELL("address",CV61)</f>
        <v>$CV$61</v>
      </c>
      <c r="CW8" s="2" t="str">
        <f aca="true">CELL("address",CW61)</f>
        <v>$CW$61</v>
      </c>
      <c r="CX8" s="2" t="str">
        <f aca="true">CELL("address",CX61)</f>
        <v>$CX$61</v>
      </c>
      <c r="CY8" s="2" t="str">
        <f aca="true">CELL("address",CY61)</f>
        <v>$CY$61</v>
      </c>
      <c r="CZ8" s="0"/>
      <c r="DA8" s="2" t="str">
        <f aca="true">CELL("address",DA61)</f>
        <v>$DA$61</v>
      </c>
      <c r="DB8" s="2" t="str">
        <f aca="true">CELL("address",DB61)</f>
        <v>$DB$61</v>
      </c>
      <c r="DC8" s="2" t="str">
        <f aca="true">CELL("address",DC61)</f>
        <v>$DC$61</v>
      </c>
      <c r="DD8" s="2" t="str">
        <f aca="true">CELL("address",DD61)</f>
        <v>$DD$61</v>
      </c>
      <c r="DE8" s="2" t="str">
        <f aca="true">CELL("address",DE61)</f>
        <v>$DE$61</v>
      </c>
      <c r="DF8" s="2" t="str">
        <f aca="true">CELL("address",DF61)</f>
        <v>$DF$61</v>
      </c>
      <c r="DG8" s="2" t="str">
        <f aca="true">CELL("address",DG61)</f>
        <v>$DG$61</v>
      </c>
      <c r="DH8" s="2" t="str">
        <f aca="true">CELL("address",DH61)</f>
        <v>$DH$61</v>
      </c>
      <c r="DI8" s="2" t="str">
        <f aca="true">CELL("address",DI61)</f>
        <v>$DI$61</v>
      </c>
      <c r="DJ8" s="2" t="str">
        <f aca="true">CELL("address",DJ61)</f>
        <v>$DJ$61</v>
      </c>
      <c r="DK8" s="2" t="str">
        <f aca="true">CELL("address",DK61)</f>
        <v>$DK$61</v>
      </c>
      <c r="DL8" s="2" t="str">
        <f aca="true">CELL("address",DL61)</f>
        <v>$DL$61</v>
      </c>
      <c r="DM8" s="2" t="str">
        <f aca="true">CELL("address",DM61)</f>
        <v>$DM$61</v>
      </c>
      <c r="DN8" s="2" t="str">
        <f aca="true">CELL("address",DN61)</f>
        <v>$DN$61</v>
      </c>
      <c r="DO8" s="2" t="str">
        <f aca="true">CELL("address",DO61)</f>
        <v>$DO$61</v>
      </c>
      <c r="DP8" s="2" t="str">
        <f aca="true">CELL("address",DP61)</f>
        <v>$DP$61</v>
      </c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7.1" hidden="false" customHeight="true" outlineLevel="0" collapsed="false">
      <c r="A9" s="0"/>
      <c r="B9" s="24"/>
      <c r="C9" s="48" t="n">
        <v>3</v>
      </c>
      <c r="D9" s="49" t="s">
        <v>59</v>
      </c>
      <c r="E9" s="50" t="n">
        <f aca="false">IF(ISERROR(1000*VLOOKUP($D9,$R$7:$AD$22,8,0)),"",1000*VLOOKUP($D9,$R$7:$AD$22,8,0))</f>
        <v>80000</v>
      </c>
      <c r="F9" s="51" t="n">
        <f aca="false">IF(ISERROR(VLOOKUP($D9,$R$7:$AD$22,9,0)),"",VLOOKUP($D9,$R$7:$AD$22,9,0))</f>
        <v>9</v>
      </c>
      <c r="G9" s="51" t="n">
        <f aca="false">IF(ISERROR(VLOOKUP($D9,$R$7:$AD$22,10,0)),"",VLOOKUP($D9,$R$7:$AD$22,10,0))</f>
        <v>2</v>
      </c>
      <c r="H9" s="51" t="n">
        <f aca="false">IF(ISERROR(VLOOKUP($D9,$R$7:$AD$22,11,0)),"",VLOOKUP($D9,$R$7:$AD$22,11,0))</f>
        <v>4</v>
      </c>
      <c r="I9" s="51" t="n">
        <f aca="false">IF(ISERROR(VLOOKUP($D9,$R$7:$AD$22,12,0)),"",VLOOKUP($D9,$R$7:$AD$22,12,0))</f>
        <v>7</v>
      </c>
      <c r="J9" s="52" t="str">
        <f aca="false">IF(ISNA(VLOOKUP($D9,$R$7:$AD$22,13,0)),"",VLOOKUP($D9,$R$7:$AD$22,13,0))</f>
        <v>Dodge, Weeping Dagger</v>
      </c>
      <c r="K9" s="53" t="s">
        <v>61</v>
      </c>
      <c r="L9" s="54"/>
      <c r="M9" s="53"/>
      <c r="N9" s="54"/>
      <c r="O9" s="55"/>
      <c r="P9" s="16"/>
      <c r="Q9" s="0"/>
      <c r="R9" s="56" t="str">
        <f aca="false">IF(ISNA(VLOOKUP(S9,$B$101:$M$286,12,0)),"",VLOOKUP(S9,$B$101:$M$286,12,0))</f>
        <v>Gutter Runner</v>
      </c>
      <c r="S9" s="45" t="str">
        <f aca="false">IF(HLOOKUP($D$4,$AA$101:$BA$117,4,0)=0,"",HLOOKUP($D$4,$AA$101:$BA$117,4,0))</f>
        <v>Gutter Runner</v>
      </c>
      <c r="T9" s="45" t="n">
        <f aca="false">IF(S9="","",T8+1)</f>
        <v>4</v>
      </c>
      <c r="U9" s="45" t="n">
        <f aca="false">IF(ISNA(VLOOKUP(S9,$B$101:$M$286,10,0)),"",VLOOKUP(S9,$B$101:$M$286,10,0))</f>
        <v>4</v>
      </c>
      <c r="V9" s="45" t="n">
        <f aca="false">IF(R9&lt;&gt;"",COUNTIF($D$7:$D$22,R9),0)</f>
        <v>3</v>
      </c>
      <c r="W9" s="45" t="n">
        <f aca="false">IF(V9&gt;U9,1,0)</f>
        <v>0</v>
      </c>
      <c r="X9" s="57" t="n">
        <f aca="false">IF(IF(ISERROR(VLOOKUP($S9,$B$101:$M$286,11,0)),"",VLOOKUP($S9,$B$101:$M$286,11,0))="N",$V9,0)</f>
        <v>0</v>
      </c>
      <c r="Y9" s="45" t="n">
        <f aca="false">IF(ISNA(VLOOKUP(S9,$B$101:$M$286,7,0)),"",VLOOKUP(S9,$B$101:$M$286,7,0))</f>
        <v>80</v>
      </c>
      <c r="Z9" s="45" t="n">
        <f aca="false">IF(ISNA(VLOOKUP(S9,$B$101:$M$286,2,0)),"",VLOOKUP(S9,$B$101:$M$286,2,0))</f>
        <v>9</v>
      </c>
      <c r="AA9" s="45" t="n">
        <f aca="false">IF(ISNA(VLOOKUP(S9,$B$101:$M$286,3,0)),"",VLOOKUP(S9,$B$101:$M$286,3,0))</f>
        <v>2</v>
      </c>
      <c r="AB9" s="45" t="n">
        <f aca="false">IF(ISNA(VLOOKUP(S9,$B$101:$M$286,4,0)),"",VLOOKUP(S9,$B$101:$M$286,4,0))</f>
        <v>4</v>
      </c>
      <c r="AC9" s="45" t="n">
        <f aca="false">IF(ISNA(VLOOKUP(S9,$B$101:$M$286,5,0)),"",VLOOKUP(S9,$B$101:$M$286,5,0))</f>
        <v>7</v>
      </c>
      <c r="AD9" s="45" t="str">
        <f aca="false">IF(ISNA(VLOOKUP(S9,$B$101:$M$286,6,0)),"",VLOOKUP(S9,$B$101:$M$286,6,0))</f>
        <v>Dodge, Weeping Dagger</v>
      </c>
      <c r="AE9" s="0"/>
      <c r="AF9" s="3" t="str">
        <f aca="true">IF(K9="","O",IF(AND(K9=IF(ISNA(VLOOKUP(K9,INDIRECT($BO9,1),1,0)),"'#",VLOOKUP(K9,INDIRECT($BO9,1),1,0)),K9=IF(ISNA(VLOOKUP(K9,INDIRECT($BM9,1),1,0)),"'#",VLOOKUP(K9,INDIRECT($BM9,1),1,0))),"S",IF(K9&lt;&gt;IF(ISNA(VLOOKUP(K9,INDIRECT($BM9,1),1,0)),"'#",VLOOKUP(K9,INDIRECT($BM9,1),1,0)),"D","N")))</f>
        <v>N</v>
      </c>
      <c r="AG9" s="3" t="str">
        <f aca="true">IF(L9="","O",IF(AND(L9=IF(ISNA(VLOOKUP(L9,INDIRECT($BO9,1),1,0)),"'#",VLOOKUP(L9,INDIRECT($BO9,1),1,0)),L9=IF(ISNA(VLOOKUP(L9,INDIRECT($BM9,1),1,0)),"'#",VLOOKUP(L9,INDIRECT($BM9,1),1,0))),"S",IF(L9&lt;&gt;IF(ISNA(VLOOKUP(L9,INDIRECT($BM9,1),1,0)),"'#",VLOOKUP(L9,INDIRECT($BM9,1),1,0)),"D","N")))</f>
        <v>O</v>
      </c>
      <c r="AH9" s="3" t="str">
        <f aca="true">IF(M9="","O",IF(AND(M9=IF(ISNA(VLOOKUP(M9,INDIRECT($BO9,1),1,0)),"'#",VLOOKUP(M9,INDIRECT($BO9,1),1,0)),M9=IF(ISNA(VLOOKUP(M9,INDIRECT($BM9,1),1,0)),"'#",VLOOKUP(M9,INDIRECT($BM9,1),1,0))),"S",IF(M9&lt;&gt;IF(ISNA(VLOOKUP(M9,INDIRECT($BM9,1),1,0)),"'#",VLOOKUP(M9,INDIRECT($BM9,1),1,0)),"D","N")))</f>
        <v>O</v>
      </c>
      <c r="AI9" s="3" t="str">
        <f aca="true">IF(N9="","O",IF(AND(N9=IF(ISNA(VLOOKUP(N9,INDIRECT($BO9,1),1,0)),"'#",VLOOKUP(N9,INDIRECT($BO9,1),1,0)),N9=IF(ISNA(VLOOKUP(N9,INDIRECT($BM9,1),1,0)),"'#",VLOOKUP(N9,INDIRECT($BM9,1),1,0))),"S",IF(N9&lt;&gt;IF(ISNA(VLOOKUP(N9,INDIRECT($BM9,1),1,0)),"'#",VLOOKUP(N9,INDIRECT($BM9,1),1,0)),"D","N")))</f>
        <v>O</v>
      </c>
      <c r="AJ9" s="3" t="str">
        <f aca="true">IF(O9="","O",IF(AND(O9=IF(ISNA(VLOOKUP(O9,INDIRECT($BO9,1),1,0)),"'#",VLOOKUP(O9,INDIRECT($BO9,1),1,0)),O9=IF(ISNA(VLOOKUP(O9,INDIRECT($BM9,1),1,0)),"'#",VLOOKUP(O9,INDIRECT($BM9,1),1,0))),"S",IF(O9&lt;&gt;IF(ISNA(VLOOKUP(O9,INDIRECT($BM9,1),1,0)),"'#",VLOOKUP(O9,INDIRECT($BM9,1),1,0)),"D","N")))</f>
        <v>O</v>
      </c>
      <c r="AK9" s="3" t="str">
        <f aca="false">CONCATENATE($BB9,$AX9,AF9,$AP9,$AQ9,$AR9)</f>
        <v>11N---</v>
      </c>
      <c r="AL9" s="3" t="str">
        <f aca="false">CONCATENATE($BB9,$AX9,AG9,$AP9,$AQ9,$AR9)</f>
        <v>11O---</v>
      </c>
      <c r="AM9" s="3" t="str">
        <f aca="false">CONCATENATE($BB9,$AX9,AH9,$AP9,$AQ9,$AR9)</f>
        <v>11O---</v>
      </c>
      <c r="AN9" s="3" t="str">
        <f aca="false">CONCATENATE($BB9,$AX9,AI9,$AP9,$AQ9,$AR9)</f>
        <v>11O---</v>
      </c>
      <c r="AO9" s="3" t="str">
        <f aca="false">CONCATENATE($BB9,$AX9,AJ9,$AP9,$AQ9,$AR9)</f>
        <v>11O---</v>
      </c>
      <c r="AP9" s="3" t="str">
        <f aca="false">IF($AY$5,"B","-")</f>
        <v>-</v>
      </c>
      <c r="AQ9" s="3" t="str">
        <f aca="false">IF($AZ$5,"K","-")</f>
        <v>-</v>
      </c>
      <c r="AR9" s="3" t="str">
        <f aca="false">IF($BA$5,"T","-")</f>
        <v>-</v>
      </c>
      <c r="AS9" s="3" t="str">
        <f aca="false">HLOOKUP(VLOOKUP(AK9,$AA$208:$AB$263,2,0),$BK$6:$BQ$22,($BG9+1),0)</f>
        <v>$BU$11:$BU$61</v>
      </c>
      <c r="AT9" s="3" t="str">
        <f aca="false">HLOOKUP(VLOOKUP(AL9,$AA$208:$AB$263,2,0),$BK$6:$BQ$22,($BG9+1),0)</f>
        <v>$CL$11:$CL$61</v>
      </c>
      <c r="AU9" s="3" t="str">
        <f aca="false">HLOOKUP(VLOOKUP(AM9,$AA$208:$AB$263,2,0),$BK$6:$BQ$22,($BG9+1),0)</f>
        <v>$CL$11:$CL$61</v>
      </c>
      <c r="AV9" s="3" t="str">
        <f aca="false">HLOOKUP(VLOOKUP(AN9,$AA$208:$AB$263,2,0),$BK$6:$BQ$22,($BG9+1),0)</f>
        <v>$CL$11:$CL$61</v>
      </c>
      <c r="AW9" s="3" t="str">
        <f aca="false">HLOOKUP(VLOOKUP(AO9,$AA$208:$AB$263,2,0),$BK$6:$BQ$22,($BG9+1),0)</f>
        <v>$CL$11:$CL$61</v>
      </c>
      <c r="AX9" s="2" t="n">
        <f aca="false">COUNTIF(AF9:AJ9,"N")</f>
        <v>1</v>
      </c>
      <c r="AY9" s="2" t="n">
        <f aca="false">COUNTIF(AF9:AJ9,"D")</f>
        <v>0</v>
      </c>
      <c r="AZ9" s="2" t="n">
        <f aca="false">IF((AX9+AY9+BA9)&gt;1,1,0)</f>
        <v>0</v>
      </c>
      <c r="BA9" s="2" t="n">
        <f aca="false">COUNTIF(AF9:AJ9,"S")</f>
        <v>0</v>
      </c>
      <c r="BB9" s="2" t="n">
        <f aca="false">SUM(AX9+AY9+BA9)</f>
        <v>1</v>
      </c>
      <c r="BC9" s="3" t="n">
        <f aca="false">COUNTIF($AF9:$AG9,"N")*(15+5*COUNTIF($AF9:$AG9,"N"))+30*COUNTIF($AF9:$AG9,"D")+COUNTIF($AF9:$AF9,"S")*($BP$123*COUNTIF($K$7:$O$22,"MA+")+$BP$126*COUNTIF($K$7:$O$22,"ST+")+$BP$125*COUNTIF($K$7:$O$22,"AG+")+$BP$124*COUNTIF($K$7:$O$22,"AV+"))</f>
        <v>20</v>
      </c>
      <c r="BD9" s="3" t="n">
        <f aca="false">COUNTIF($AF9:$AI9,"N")*(15+5*COUNTIF($AF9:$AI9,"N"))-IF($AX9&gt;0,$BC9,0)+30*COUNTIF($AH9:$AI9,"D")+COUNTIF($AH9:$AI9,"S")*($BP$123*COUNTIF($K$7:$O$22,"MA+")+$BP$126*COUNTIF($K$7:$O$22,"ST+")+$BP$125*COUNTIF($K$7:$O$22,"AG+")+$BP$124*COUNTIF($K$7:$O$22,"AV+"))</f>
        <v>0</v>
      </c>
      <c r="BE9" s="3" t="n">
        <f aca="false">IF($AX9&lt;2,20*COUNTIF($AJ9,"N")+30*COUNTIF($AJ9,"D")+COUNTIF($AJ9,"S")*($BP$123*COUNTIF($K$7:$O$22,"MA+")+$BP$126*COUNTIF($K$7:$O$22,"ST+")+$BP$125*COUNTIF($K$7:$O$22,"AG+")+$BP$124*COUNTIF($K$7:$O$22,"AV+")),30*COUNTIF($AJ9,"N"))</f>
        <v>0</v>
      </c>
      <c r="BF9" s="58" t="str">
        <f aca="false">IF(ISNA(VLOOKUP(D9,$R$6:$T$22,2,0)),"",VLOOKUP(D9,$R$6:$T$22,2,0))</f>
        <v>Gutter Runner</v>
      </c>
      <c r="BG9" s="3" t="n">
        <v>3</v>
      </c>
      <c r="BH9" s="3" t="str">
        <f aca="false">IF(AND($V$6=4,OR(NOT($BA$5),AND($BA$5,$BA9=1))),$BK9,$BL9)</f>
        <v>$BU$11:$BU$61</v>
      </c>
      <c r="BI9" s="3" t="str">
        <f aca="false">IF(AND($V$6=4,OR(NOT($BA$5),AND($BA$5,$BA9=1))),$BM9,$BN9)</f>
        <v>$CL$11:$CL$61</v>
      </c>
      <c r="BJ9" s="3" t="str">
        <f aca="false">IF(AND($V$6=4,OR(NOT($BA$5),AND($BA$5,$BA9=1))),$BO9,$BP9)</f>
        <v>$DC$11:$DC$61</v>
      </c>
      <c r="BK9" s="2" t="str">
        <f aca="false">IF(ISERROR(CONCATENATE(HLOOKUP($BF9,$BS$5:$CH$60,2,0),":",HLOOKUP($BF9,$BS$5:$CH$60,4,0))),"",CONCATENATE(HLOOKUP($BF9,$BS$5:$CH$60,2,0),":",HLOOKUP($BF9,$BS$5:$CH$60,4,0)))</f>
        <v>$BU$11:$BU$61</v>
      </c>
      <c r="BL9" s="2" t="str">
        <f aca="false">IF(ISERROR(CONCATENATE(HLOOKUP($BF9,$BS$5:$CH$60,3,0),":",HLOOKUP($BF9,$BS$5:$CH$60,4,0))),"",CONCATENATE(HLOOKUP($BF9,$BS$5:$CH$60,3,0),":",HLOOKUP($BF9,$BS$5:$CH$60,4,0)))</f>
        <v>$BU$11:$BU$61</v>
      </c>
      <c r="BM9" s="2" t="str">
        <f aca="false">IF(ISERROR(CONCATENATE(HLOOKUP($BF9,$CJ$5:$CY$60,2,0),":",HLOOKUP($BF9,$CJ$5:$CY$60,4,0))),"",CONCATENATE(HLOOKUP($BF9,$CJ$5:$CY$60,2,0),":",HLOOKUP($BF9,$CJ$5:$CY$60,4,0)))</f>
        <v>$CL$11:$CL$61</v>
      </c>
      <c r="BN9" s="2" t="str">
        <f aca="false">IF(ISERROR(CONCATENATE(HLOOKUP($BF9,$CJ$5:$CY$60,3,0),":",HLOOKUP($BF9,$CJ$5:$CY$60,4,0))),"",CONCATENATE(HLOOKUP($BF9,$CJ$5:$CY$60,3,0),":",HLOOKUP($BF9,$CJ$5:$CY$60,4,0)))</f>
        <v>$CL$11:$CL$61</v>
      </c>
      <c r="BO9" s="2" t="str">
        <f aca="false">IF(ISERROR(CONCATENATE(HLOOKUP($BF9,$DA$5:$DP$60,2,0),":",HLOOKUP($BF9,$DA$5:$DP$60,4,0))),"",CONCATENATE(HLOOKUP($BF9,$DA$5:$DP$60,2,0),":",HLOOKUP($BF9,$DA$5:$DP$60,4,0)))</f>
        <v>$DC$11:$DC$61</v>
      </c>
      <c r="BP9" s="2" t="str">
        <f aca="false">IF(ISERROR(CONCATENATE(HLOOKUP($BF9,$DA$5:$DP$60,3,0),":",HLOOKUP($BF9,$DA$5:$DP$60,4,0))),"",CONCATENATE(HLOOKUP($BF9,$DA$5:$DP$60,3,0),":",HLOOKUP($BF9,$DA$5:$DP$60,4,0)))</f>
        <v>$DC$11:$DC$61</v>
      </c>
      <c r="BQ9" s="2" t="str">
        <f aca="false">IF(ISERROR(CONCATENATE(HLOOKUP($BF9,$BS$5:$CH$60,2,0),":",HLOOKUP($BF9,$BS$5:$CH$60,2,0))),"",CONCATENATE(HLOOKUP($BF9,$BS$5:$CH$60,2,0),":",HLOOKUP($BF9,$BS$5:$CH$60,2,0)))</f>
        <v>$BU$11:$BU$11</v>
      </c>
      <c r="BR9" s="2" t="s">
        <v>45</v>
      </c>
      <c r="BS9" s="2" t="str">
        <f aca="false">VLOOKUP(BS$5,$B$101:$M$286,8,0)</f>
        <v>G</v>
      </c>
      <c r="BT9" s="2" t="str">
        <f aca="false">VLOOKUP(BT$5,$B$101:$M$286,8,0)</f>
        <v>GP</v>
      </c>
      <c r="BU9" s="2" t="str">
        <f aca="false">VLOOKUP(BU$5,$B$101:$M$286,8,0)</f>
        <v>GA</v>
      </c>
      <c r="BV9" s="2" t="str">
        <f aca="false">VLOOKUP(BV$5,$B$101:$M$286,8,0)</f>
        <v>GS</v>
      </c>
      <c r="BW9" s="2" t="str">
        <f aca="false">VLOOKUP(BW$5,$B$101:$M$286,8,0)</f>
        <v>S</v>
      </c>
      <c r="BX9" s="2" t="n">
        <f aca="false">VLOOKUP(BX$5,$B$101:$M$286,8,0)</f>
        <v>0</v>
      </c>
      <c r="BY9" s="2" t="n">
        <f aca="false">VLOOKUP(BY$5,$B$101:$M$286,8,0)</f>
        <v>0</v>
      </c>
      <c r="BZ9" s="2" t="n">
        <f aca="false">VLOOKUP(BZ$5,$B$101:$M$286,8,0)</f>
        <v>0</v>
      </c>
      <c r="CA9" s="2" t="n">
        <f aca="false">VLOOKUP(CA$5,$B$101:$M$286,8,0)</f>
        <v>0</v>
      </c>
      <c r="CB9" s="2" t="n">
        <f aca="false">VLOOKUP(CB$5,$B$101:$M$286,8,0)</f>
        <v>0</v>
      </c>
      <c r="CC9" s="2" t="n">
        <f aca="false">VLOOKUP(CC$5,$B$101:$M$286,8,0)</f>
        <v>0</v>
      </c>
      <c r="CD9" s="2" t="n">
        <f aca="false">VLOOKUP(CD$5,$B$101:$M$286,8,0)</f>
        <v>0</v>
      </c>
      <c r="CE9" s="2" t="n">
        <f aca="false">VLOOKUP(CE$5,$B$101:$M$286,8,0)</f>
        <v>0</v>
      </c>
      <c r="CF9" s="2" t="e">
        <f aca="false">VLOOKUP(CF$5,$B$101:$M$286,8,0)</f>
        <v>#N/A</v>
      </c>
      <c r="CG9" s="2" t="e">
        <f aca="false">VLOOKUP(CG$5,$B$101:$M$286,8,0)</f>
        <v>#N/A</v>
      </c>
      <c r="CH9" s="2" t="e">
        <f aca="false">VLOOKUP(CH$5,$B$101:$M$286,8,0)</f>
        <v>#N/A</v>
      </c>
      <c r="CI9" s="2" t="s">
        <v>45</v>
      </c>
      <c r="CJ9" s="2" t="str">
        <f aca="false">VLOOKUP(CJ$5,$B$101:$M$286,8,0)</f>
        <v>G</v>
      </c>
      <c r="CK9" s="2" t="str">
        <f aca="false">VLOOKUP(CK$5,$B$101:$M$286,8,0)</f>
        <v>GP</v>
      </c>
      <c r="CL9" s="2" t="str">
        <f aca="false">VLOOKUP(CL$5,$B$101:$M$286,8,0)</f>
        <v>GA</v>
      </c>
      <c r="CM9" s="2" t="str">
        <f aca="false">VLOOKUP(CM$5,$B$101:$M$286,8,0)</f>
        <v>GS</v>
      </c>
      <c r="CN9" s="2" t="str">
        <f aca="false">VLOOKUP(CN$5,$B$101:$M$286,8,0)</f>
        <v>S</v>
      </c>
      <c r="CO9" s="2" t="n">
        <f aca="false">VLOOKUP(CO$5,$B$101:$M$286,8,0)</f>
        <v>0</v>
      </c>
      <c r="CP9" s="2" t="n">
        <f aca="false">VLOOKUP(CP$5,$B$101:$M$286,8,0)</f>
        <v>0</v>
      </c>
      <c r="CQ9" s="2" t="n">
        <f aca="false">VLOOKUP(CQ$5,$B$101:$M$286,8,0)</f>
        <v>0</v>
      </c>
      <c r="CR9" s="2" t="n">
        <f aca="false">VLOOKUP(CR$5,$B$101:$M$286,8,0)</f>
        <v>0</v>
      </c>
      <c r="CS9" s="2" t="n">
        <f aca="false">VLOOKUP(CS$5,$B$101:$M$286,8,0)</f>
        <v>0</v>
      </c>
      <c r="CT9" s="2" t="n">
        <f aca="false">VLOOKUP(CT$5,$B$101:$M$286,8,0)</f>
        <v>0</v>
      </c>
      <c r="CU9" s="2" t="n">
        <f aca="false">VLOOKUP(CU$5,$B$101:$M$286,8,0)</f>
        <v>0</v>
      </c>
      <c r="CV9" s="2" t="n">
        <f aca="false">VLOOKUP(CV$5,$B$101:$M$286,8,0)</f>
        <v>0</v>
      </c>
      <c r="CW9" s="2" t="e">
        <f aca="false">VLOOKUP(CW$5,$B$101:$M$286,8,0)</f>
        <v>#N/A</v>
      </c>
      <c r="CX9" s="2" t="e">
        <f aca="false">VLOOKUP(CX$5,$B$101:$M$286,8,0)</f>
        <v>#N/A</v>
      </c>
      <c r="CY9" s="2" t="e">
        <f aca="false">VLOOKUP(CY$5,$B$101:$M$286,8,0)</f>
        <v>#N/A</v>
      </c>
      <c r="CZ9" s="2" t="s">
        <v>45</v>
      </c>
      <c r="DA9" s="2" t="str">
        <f aca="false">VLOOKUP(DA$5,$B$101:$M$286,8,0)</f>
        <v>G</v>
      </c>
      <c r="DB9" s="2" t="str">
        <f aca="false">VLOOKUP(DB$5,$B$101:$M$286,8,0)</f>
        <v>GP</v>
      </c>
      <c r="DC9" s="2" t="str">
        <f aca="false">VLOOKUP(DC$5,$B$101:$M$286,8,0)</f>
        <v>GA</v>
      </c>
      <c r="DD9" s="2" t="str">
        <f aca="false">VLOOKUP(DD$5,$B$101:$M$286,8,0)</f>
        <v>GS</v>
      </c>
      <c r="DE9" s="2" t="str">
        <f aca="false">VLOOKUP(DE$5,$B$101:$M$286,8,0)</f>
        <v>S</v>
      </c>
      <c r="DF9" s="2" t="n">
        <f aca="false">VLOOKUP(DF$5,$B$101:$M$286,8,0)</f>
        <v>0</v>
      </c>
      <c r="DG9" s="2" t="n">
        <f aca="false">VLOOKUP(DG$5,$B$101:$M$286,8,0)</f>
        <v>0</v>
      </c>
      <c r="DH9" s="2" t="n">
        <f aca="false">VLOOKUP(DH$5,$B$101:$M$286,8,0)</f>
        <v>0</v>
      </c>
      <c r="DI9" s="2" t="n">
        <f aca="false">VLOOKUP(DI$5,$B$101:$M$286,8,0)</f>
        <v>0</v>
      </c>
      <c r="DJ9" s="2" t="n">
        <f aca="false">VLOOKUP(DJ$5,$B$101:$M$286,8,0)</f>
        <v>0</v>
      </c>
      <c r="DK9" s="2" t="n">
        <f aca="false">VLOOKUP(DK$5,$B$101:$M$286,8,0)</f>
        <v>0</v>
      </c>
      <c r="DL9" s="2" t="n">
        <f aca="false">VLOOKUP(DL$5,$B$101:$M$286,8,0)</f>
        <v>0</v>
      </c>
      <c r="DM9" s="2" t="n">
        <f aca="false">VLOOKUP(DM$5,$B$101:$M$286,8,0)</f>
        <v>0</v>
      </c>
      <c r="DN9" s="2" t="e">
        <f aca="false">VLOOKUP(DN$5,$B$101:$M$286,8,0)</f>
        <v>#N/A</v>
      </c>
      <c r="DO9" s="2" t="e">
        <f aca="false">VLOOKUP(DO$5,$B$101:$M$286,8,0)</f>
        <v>#N/A</v>
      </c>
      <c r="DP9" s="2" t="e">
        <f aca="false">VLOOKUP(DP$5,$B$101:$M$286,8,0)</f>
        <v>#N/A</v>
      </c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7.1" hidden="false" customHeight="true" outlineLevel="0" collapsed="false">
      <c r="A10" s="0"/>
      <c r="B10" s="24"/>
      <c r="C10" s="48" t="n">
        <v>4</v>
      </c>
      <c r="D10" s="49" t="s">
        <v>59</v>
      </c>
      <c r="E10" s="50" t="n">
        <f aca="false">IF(ISERROR(1000*VLOOKUP($D10,$R$7:$AD$22,8,0)),"",1000*VLOOKUP($D10,$R$7:$AD$22,8,0))</f>
        <v>80000</v>
      </c>
      <c r="F10" s="51" t="n">
        <f aca="false">IF(ISERROR(VLOOKUP($D10,$R$7:$AD$22,9,0)),"",VLOOKUP($D10,$R$7:$AD$22,9,0))</f>
        <v>9</v>
      </c>
      <c r="G10" s="51" t="n">
        <f aca="false">IF(ISERROR(VLOOKUP($D10,$R$7:$AD$22,10,0)),"",VLOOKUP($D10,$R$7:$AD$22,10,0))</f>
        <v>2</v>
      </c>
      <c r="H10" s="51" t="n">
        <f aca="false">IF(ISERROR(VLOOKUP($D10,$R$7:$AD$22,11,0)),"",VLOOKUP($D10,$R$7:$AD$22,11,0))</f>
        <v>4</v>
      </c>
      <c r="I10" s="51" t="n">
        <f aca="false">IF(ISERROR(VLOOKUP($D10,$R$7:$AD$22,12,0)),"",VLOOKUP($D10,$R$7:$AD$22,12,0))</f>
        <v>7</v>
      </c>
      <c r="J10" s="52" t="str">
        <f aca="false">IF(ISNA(VLOOKUP($D10,$R$7:$AD$22,13,0)),"",VLOOKUP($D10,$R$7:$AD$22,13,0))</f>
        <v>Dodge, Weeping Dagger</v>
      </c>
      <c r="K10" s="53" t="s">
        <v>60</v>
      </c>
      <c r="L10" s="54"/>
      <c r="M10" s="53"/>
      <c r="N10" s="54"/>
      <c r="O10" s="55"/>
      <c r="P10" s="16"/>
      <c r="Q10" s="0"/>
      <c r="R10" s="56" t="str">
        <f aca="false">IF(ISNA(VLOOKUP(S10,$B$101:$M$286,12,0)),"",VLOOKUP(S10,$B$101:$M$286,12,0))</f>
        <v>Blitzer</v>
      </c>
      <c r="S10" s="45" t="str">
        <f aca="false">IF(HLOOKUP($D$4,$AA$101:$BA$117,5,0)=0,"",HLOOKUP($D$4,$AA$101:$BA$117,5,0))</f>
        <v>Blitzer Skaven</v>
      </c>
      <c r="T10" s="45" t="n">
        <f aca="false">IF(S10="","",T9+1)</f>
        <v>5</v>
      </c>
      <c r="U10" s="45" t="n">
        <f aca="false">IF(ISNA(VLOOKUP(S10,$B$101:$M$286,10,0)),"",VLOOKUP(S10,$B$101:$M$286,10,0))</f>
        <v>2</v>
      </c>
      <c r="V10" s="45" t="n">
        <f aca="false">IF(R10&lt;&gt;"",COUNTIF($D$7:$D$22,R10),0)</f>
        <v>2</v>
      </c>
      <c r="W10" s="45" t="n">
        <f aca="false">IF(V10&gt;U10,1,0)</f>
        <v>0</v>
      </c>
      <c r="X10" s="57" t="n">
        <f aca="false">IF(IF(ISERROR(VLOOKUP($S10,$B$101:$M$286,11,0)),"",VLOOKUP($S10,$B$101:$M$286,11,0))="N",$V10,0)</f>
        <v>0</v>
      </c>
      <c r="Y10" s="45" t="n">
        <f aca="false">IF(ISNA(VLOOKUP(S10,$B$101:$M$286,7,0)),"",VLOOKUP(S10,$B$101:$M$286,7,0))</f>
        <v>90</v>
      </c>
      <c r="Z10" s="45" t="n">
        <f aca="false">IF(ISNA(VLOOKUP(S10,$B$101:$M$286,2,0)),"",VLOOKUP(S10,$B$101:$M$286,2,0))</f>
        <v>7</v>
      </c>
      <c r="AA10" s="45" t="n">
        <f aca="false">IF(ISNA(VLOOKUP(S10,$B$101:$M$286,3,0)),"",VLOOKUP(S10,$B$101:$M$286,3,0))</f>
        <v>3</v>
      </c>
      <c r="AB10" s="45" t="n">
        <f aca="false">IF(ISNA(VLOOKUP(S10,$B$101:$M$286,4,0)),"",VLOOKUP(S10,$B$101:$M$286,4,0))</f>
        <v>3</v>
      </c>
      <c r="AC10" s="45" t="n">
        <f aca="false">IF(ISNA(VLOOKUP(S10,$B$101:$M$286,5,0)),"",VLOOKUP(S10,$B$101:$M$286,5,0))</f>
        <v>8</v>
      </c>
      <c r="AD10" s="45" t="str">
        <f aca="false">IF(ISNA(VLOOKUP(S10,$B$101:$M$286,6,0)),"",VLOOKUP(S10,$B$101:$M$286,6,0))</f>
        <v>Block</v>
      </c>
      <c r="AE10" s="0"/>
      <c r="AF10" s="3" t="str">
        <f aca="true">IF(K10="","O",IF(AND(K10=IF(ISNA(VLOOKUP(K10,INDIRECT($BO10,1),1,0)),"'#",VLOOKUP(K10,INDIRECT($BO10,1),1,0)),K10=IF(ISNA(VLOOKUP(K10,INDIRECT($BM10,1),1,0)),"'#",VLOOKUP(K10,INDIRECT($BM10,1),1,0))),"S",IF(K10&lt;&gt;IF(ISNA(VLOOKUP(K10,INDIRECT($BM10,1),1,0)),"'#",VLOOKUP(K10,INDIRECT($BM10,1),1,0)),"D","N")))</f>
        <v>N</v>
      </c>
      <c r="AG10" s="3" t="str">
        <f aca="true">IF(L10="","O",IF(AND(L10=IF(ISNA(VLOOKUP(L10,INDIRECT($BO10,1),1,0)),"'#",VLOOKUP(L10,INDIRECT($BO10,1),1,0)),L10=IF(ISNA(VLOOKUP(L10,INDIRECT($BM10,1),1,0)),"'#",VLOOKUP(L10,INDIRECT($BM10,1),1,0))),"S",IF(L10&lt;&gt;IF(ISNA(VLOOKUP(L10,INDIRECT($BM10,1),1,0)),"'#",VLOOKUP(L10,INDIRECT($BM10,1),1,0)),"D","N")))</f>
        <v>O</v>
      </c>
      <c r="AH10" s="3" t="str">
        <f aca="true">IF(M10="","O",IF(AND(M10=IF(ISNA(VLOOKUP(M10,INDIRECT($BO10,1),1,0)),"'#",VLOOKUP(M10,INDIRECT($BO10,1),1,0)),M10=IF(ISNA(VLOOKUP(M10,INDIRECT($BM10,1),1,0)),"'#",VLOOKUP(M10,INDIRECT($BM10,1),1,0))),"S",IF(M10&lt;&gt;IF(ISNA(VLOOKUP(M10,INDIRECT($BM10,1),1,0)),"'#",VLOOKUP(M10,INDIRECT($BM10,1),1,0)),"D","N")))</f>
        <v>O</v>
      </c>
      <c r="AI10" s="3" t="str">
        <f aca="true">IF(N10="","O",IF(AND(N10=IF(ISNA(VLOOKUP(N10,INDIRECT($BO10,1),1,0)),"'#",VLOOKUP(N10,INDIRECT($BO10,1),1,0)),N10=IF(ISNA(VLOOKUP(N10,INDIRECT($BM10,1),1,0)),"'#",VLOOKUP(N10,INDIRECT($BM10,1),1,0))),"S",IF(N10&lt;&gt;IF(ISNA(VLOOKUP(N10,INDIRECT($BM10,1),1,0)),"'#",VLOOKUP(N10,INDIRECT($BM10,1),1,0)),"D","N")))</f>
        <v>O</v>
      </c>
      <c r="AJ10" s="3" t="str">
        <f aca="true">IF(O10="","O",IF(AND(O10=IF(ISNA(VLOOKUP(O10,INDIRECT($BO10,1),1,0)),"'#",VLOOKUP(O10,INDIRECT($BO10,1),1,0)),O10=IF(ISNA(VLOOKUP(O10,INDIRECT($BM10,1),1,0)),"'#",VLOOKUP(O10,INDIRECT($BM10,1),1,0))),"S",IF(O10&lt;&gt;IF(ISNA(VLOOKUP(O10,INDIRECT($BM10,1),1,0)),"'#",VLOOKUP(O10,INDIRECT($BM10,1),1,0)),"D","N")))</f>
        <v>O</v>
      </c>
      <c r="AK10" s="3" t="str">
        <f aca="false">CONCATENATE($BB10,$AX10,AF10,$AP10,$AQ10,$AR10)</f>
        <v>11N---</v>
      </c>
      <c r="AL10" s="3" t="str">
        <f aca="false">CONCATENATE($BB10,$AX10,AG10,$AP10,$AQ10,$AR10)</f>
        <v>11O---</v>
      </c>
      <c r="AM10" s="3" t="str">
        <f aca="false">CONCATENATE($BB10,$AX10,AH10,$AP10,$AQ10,$AR10)</f>
        <v>11O---</v>
      </c>
      <c r="AN10" s="3" t="str">
        <f aca="false">CONCATENATE($BB10,$AX10,AI10,$AP10,$AQ10,$AR10)</f>
        <v>11O---</v>
      </c>
      <c r="AO10" s="3" t="str">
        <f aca="false">CONCATENATE($BB10,$AX10,AJ10,$AP10,$AQ10,$AR10)</f>
        <v>11O---</v>
      </c>
      <c r="AP10" s="3" t="str">
        <f aca="false">IF($AY$5,"B","-")</f>
        <v>-</v>
      </c>
      <c r="AQ10" s="3" t="str">
        <f aca="false">IF($AZ$5,"K","-")</f>
        <v>-</v>
      </c>
      <c r="AR10" s="3" t="str">
        <f aca="false">IF($BA$5,"T","-")</f>
        <v>-</v>
      </c>
      <c r="AS10" s="3" t="str">
        <f aca="false">HLOOKUP(VLOOKUP(AK10,$AA$208:$AB$263,2,0),$BK$6:$BQ$22,($BG10+1),0)</f>
        <v>$BU$11:$BU$61</v>
      </c>
      <c r="AT10" s="3" t="str">
        <f aca="false">HLOOKUP(VLOOKUP(AL10,$AA$208:$AB$263,2,0),$BK$6:$BQ$22,($BG10+1),0)</f>
        <v>$CL$11:$CL$61</v>
      </c>
      <c r="AU10" s="3" t="str">
        <f aca="false">HLOOKUP(VLOOKUP(AM10,$AA$208:$AB$263,2,0),$BK$6:$BQ$22,($BG10+1),0)</f>
        <v>$CL$11:$CL$61</v>
      </c>
      <c r="AV10" s="3" t="str">
        <f aca="false">HLOOKUP(VLOOKUP(AN10,$AA$208:$AB$263,2,0),$BK$6:$BQ$22,($BG10+1),0)</f>
        <v>$CL$11:$CL$61</v>
      </c>
      <c r="AW10" s="3" t="str">
        <f aca="false">HLOOKUP(VLOOKUP(AO10,$AA$208:$AB$263,2,0),$BK$6:$BQ$22,($BG10+1),0)</f>
        <v>$CL$11:$CL$61</v>
      </c>
      <c r="AX10" s="2" t="n">
        <f aca="false">COUNTIF(AF10:AJ10,"N")</f>
        <v>1</v>
      </c>
      <c r="AY10" s="2" t="n">
        <f aca="false">COUNTIF(AF10:AJ10,"D")</f>
        <v>0</v>
      </c>
      <c r="AZ10" s="2" t="n">
        <f aca="false">IF((AX10+AY10+BA10)&gt;1,1,0)</f>
        <v>0</v>
      </c>
      <c r="BA10" s="2" t="n">
        <f aca="false">COUNTIF(AF10:AJ10,"S")</f>
        <v>0</v>
      </c>
      <c r="BB10" s="2" t="n">
        <f aca="false">SUM(AX10+AY10+BA10)</f>
        <v>1</v>
      </c>
      <c r="BC10" s="3" t="n">
        <f aca="false">COUNTIF($AF10:$AG10,"N")*(15+5*COUNTIF($AF10:$AG10,"N"))+30*COUNTIF($AF10:$AG10,"D")+COUNTIF($AF10:$AF10,"S")*($BP$123*COUNTIF($K$7:$O$22,"MA+")+$BP$126*COUNTIF($K$7:$O$22,"ST+")+$BP$125*COUNTIF($K$7:$O$22,"AG+")+$BP$124*COUNTIF($K$7:$O$22,"AV+"))</f>
        <v>20</v>
      </c>
      <c r="BD10" s="3" t="n">
        <f aca="false">COUNTIF($AF10:$AI10,"N")*(15+5*COUNTIF($AF10:$AI10,"N"))-IF($AX10&gt;0,$BC10,0)+30*COUNTIF($AH10:$AI10,"D")+COUNTIF($AH10:$AI10,"S")*($BP$123*COUNTIF($K$7:$O$22,"MA+")+$BP$126*COUNTIF($K$7:$O$22,"ST+")+$BP$125*COUNTIF($K$7:$O$22,"AG+")+$BP$124*COUNTIF($K$7:$O$22,"AV+"))</f>
        <v>0</v>
      </c>
      <c r="BE10" s="3" t="n">
        <f aca="false">IF($AX10&lt;2,20*COUNTIF($AJ10,"N")+30*COUNTIF($AJ10,"D")+COUNTIF($AJ10,"S")*($BP$123*COUNTIF($K$7:$O$22,"MA+")+$BP$126*COUNTIF($K$7:$O$22,"ST+")+$BP$125*COUNTIF($K$7:$O$22,"AG+")+$BP$124*COUNTIF($K$7:$O$22,"AV+")),30*COUNTIF($AJ10,"N"))</f>
        <v>0</v>
      </c>
      <c r="BF10" s="58" t="str">
        <f aca="false">IF(ISNA(VLOOKUP(D10,$R$6:$T$22,2,0)),"",VLOOKUP(D10,$R$6:$T$22,2,0))</f>
        <v>Gutter Runner</v>
      </c>
      <c r="BG10" s="3" t="n">
        <v>4</v>
      </c>
      <c r="BH10" s="3" t="str">
        <f aca="false">IF(AND($V$6=4,OR(NOT($BA$5),AND($BA$5,$BA10=1))),$BK10,$BL10)</f>
        <v>$BU$11:$BU$61</v>
      </c>
      <c r="BI10" s="3" t="str">
        <f aca="false">IF(AND($V$6=4,OR(NOT($BA$5),AND($BA$5,$BA10=1))),$BM10,$BN10)</f>
        <v>$CL$11:$CL$61</v>
      </c>
      <c r="BJ10" s="3" t="str">
        <f aca="false">IF(AND($V$6=4,OR(NOT($BA$5),AND($BA$5,$BA10=1))),$BO10,$BP10)</f>
        <v>$DC$11:$DC$61</v>
      </c>
      <c r="BK10" s="2" t="str">
        <f aca="false">IF(ISERROR(CONCATENATE(HLOOKUP($BF10,$BS$5:$CH$60,2,0),":",HLOOKUP($BF10,$BS$5:$CH$60,4,0))),"",CONCATENATE(HLOOKUP($BF10,$BS$5:$CH$60,2,0),":",HLOOKUP($BF10,$BS$5:$CH$60,4,0)))</f>
        <v>$BU$11:$BU$61</v>
      </c>
      <c r="BL10" s="2" t="str">
        <f aca="false">IF(ISERROR(CONCATENATE(HLOOKUP($BF10,$BS$5:$CH$60,3,0),":",HLOOKUP($BF10,$BS$5:$CH$60,4,0))),"",CONCATENATE(HLOOKUP($BF10,$BS$5:$CH$60,3,0),":",HLOOKUP($BF10,$BS$5:$CH$60,4,0)))</f>
        <v>$BU$11:$BU$61</v>
      </c>
      <c r="BM10" s="2" t="str">
        <f aca="false">IF(ISERROR(CONCATENATE(HLOOKUP($BF10,$CJ$5:$CY$60,2,0),":",HLOOKUP($BF10,$CJ$5:$CY$60,4,0))),"",CONCATENATE(HLOOKUP($BF10,$CJ$5:$CY$60,2,0),":",HLOOKUP($BF10,$CJ$5:$CY$60,4,0)))</f>
        <v>$CL$11:$CL$61</v>
      </c>
      <c r="BN10" s="2" t="str">
        <f aca="false">IF(ISERROR(CONCATENATE(HLOOKUP($BF10,$CJ$5:$CY$60,3,0),":",HLOOKUP($BF10,$CJ$5:$CY$60,4,0))),"",CONCATENATE(HLOOKUP($BF10,$CJ$5:$CY$60,3,0),":",HLOOKUP($BF10,$CJ$5:$CY$60,4,0)))</f>
        <v>$CL$11:$CL$61</v>
      </c>
      <c r="BO10" s="2" t="str">
        <f aca="false">IF(ISERROR(CONCATENATE(HLOOKUP($BF10,$DA$5:$DP$60,2,0),":",HLOOKUP($BF10,$DA$5:$DP$60,4,0))),"",CONCATENATE(HLOOKUP($BF10,$DA$5:$DP$60,2,0),":",HLOOKUP($BF10,$DA$5:$DP$60,4,0)))</f>
        <v>$DC$11:$DC$61</v>
      </c>
      <c r="BP10" s="2" t="str">
        <f aca="false">IF(ISERROR(CONCATENATE(HLOOKUP($BF10,$DA$5:$DP$60,3,0),":",HLOOKUP($BF10,$DA$5:$DP$60,4,0))),"",CONCATENATE(HLOOKUP($BF10,$DA$5:$DP$60,3,0),":",HLOOKUP($BF10,$DA$5:$DP$60,4,0)))</f>
        <v>$DC$11:$DC$61</v>
      </c>
      <c r="BQ10" s="2" t="str">
        <f aca="false">IF(ISERROR(CONCATENATE(HLOOKUP($BF10,$BS$5:$CH$60,2,0),":",HLOOKUP($BF10,$BS$5:$CH$60,2,0))),"",CONCATENATE(HLOOKUP($BF10,$BS$5:$CH$60,2,0),":",HLOOKUP($BF10,$BS$5:$CH$60,2,0)))</f>
        <v>$BU$11:$BU$11</v>
      </c>
      <c r="BR10" s="2" t="s">
        <v>42</v>
      </c>
      <c r="BS10" s="2" t="str">
        <f aca="false">VLOOKUP(BS$5,$B$101:$M$286,9,0)</f>
        <v>ASPM</v>
      </c>
      <c r="BT10" s="2" t="str">
        <f aca="false">VLOOKUP(BT$5,$B$101:$M$286,9,0)</f>
        <v>ASM</v>
      </c>
      <c r="BU10" s="2" t="str">
        <f aca="false">VLOOKUP(BU$5,$B$101:$M$286,9,0)</f>
        <v>SPM</v>
      </c>
      <c r="BV10" s="2" t="str">
        <f aca="false">VLOOKUP(BV$5,$B$101:$M$286,9,0)</f>
        <v>APM</v>
      </c>
      <c r="BW10" s="2" t="str">
        <f aca="false">VLOOKUP(BW$5,$B$101:$M$286,9,0)</f>
        <v>GAPM</v>
      </c>
      <c r="BX10" s="2" t="n">
        <f aca="false">VLOOKUP(BX$5,$B$101:$M$286,9,0)</f>
        <v>0</v>
      </c>
      <c r="BY10" s="2" t="n">
        <f aca="false">VLOOKUP(BY$5,$B$101:$M$286,9,0)</f>
        <v>0</v>
      </c>
      <c r="BZ10" s="2" t="n">
        <f aca="false">VLOOKUP(BZ$5,$B$101:$M$286,9,0)</f>
        <v>0</v>
      </c>
      <c r="CA10" s="2" t="n">
        <f aca="false">VLOOKUP(CA$5,$B$101:$M$286,9,0)</f>
        <v>0</v>
      </c>
      <c r="CB10" s="2" t="n">
        <f aca="false">VLOOKUP(CB$5,$B$101:$M$286,9,0)</f>
        <v>0</v>
      </c>
      <c r="CC10" s="2" t="n">
        <f aca="false">VLOOKUP(CC$5,$B$101:$M$286,9,0)</f>
        <v>0</v>
      </c>
      <c r="CD10" s="2" t="n">
        <f aca="false">VLOOKUP(CD$5,$B$101:$M$286,9,0)</f>
        <v>0</v>
      </c>
      <c r="CE10" s="2" t="n">
        <f aca="false">VLOOKUP(CE$5,$B$101:$M$286,9,0)</f>
        <v>0</v>
      </c>
      <c r="CF10" s="2" t="e">
        <f aca="false">VLOOKUP(CF$5,$B$101:$M$286,9,0)</f>
        <v>#N/A</v>
      </c>
      <c r="CG10" s="2" t="e">
        <f aca="false">VLOOKUP(CG$5,$B$101:$M$286,9,0)</f>
        <v>#N/A</v>
      </c>
      <c r="CH10" s="2" t="e">
        <f aca="false">VLOOKUP(CH$5,$B$101:$M$286,9,0)</f>
        <v>#N/A</v>
      </c>
      <c r="CI10" s="2" t="s">
        <v>42</v>
      </c>
      <c r="CJ10" s="2" t="str">
        <f aca="false">VLOOKUP(CJ$5,$B$101:$M$286,9,0)</f>
        <v>ASPM</v>
      </c>
      <c r="CK10" s="2" t="str">
        <f aca="false">VLOOKUP(CK$5,$B$101:$M$286,9,0)</f>
        <v>ASM</v>
      </c>
      <c r="CL10" s="2" t="str">
        <f aca="false">VLOOKUP(CL$5,$B$101:$M$286,9,0)</f>
        <v>SPM</v>
      </c>
      <c r="CM10" s="2" t="str">
        <f aca="false">VLOOKUP(CM$5,$B$101:$M$286,9,0)</f>
        <v>APM</v>
      </c>
      <c r="CN10" s="2" t="str">
        <f aca="false">VLOOKUP(CN$5,$B$101:$M$286,9,0)</f>
        <v>GAPM</v>
      </c>
      <c r="CO10" s="2" t="n">
        <f aca="false">VLOOKUP(CO$5,$B$101:$M$286,9,0)</f>
        <v>0</v>
      </c>
      <c r="CP10" s="2" t="n">
        <f aca="false">VLOOKUP(CP$5,$B$101:$M$286,9,0)</f>
        <v>0</v>
      </c>
      <c r="CQ10" s="2" t="n">
        <f aca="false">VLOOKUP(CQ$5,$B$101:$M$286,9,0)</f>
        <v>0</v>
      </c>
      <c r="CR10" s="2" t="n">
        <f aca="false">VLOOKUP(CR$5,$B$101:$M$286,9,0)</f>
        <v>0</v>
      </c>
      <c r="CS10" s="2" t="n">
        <f aca="false">VLOOKUP(CS$5,$B$101:$M$286,9,0)</f>
        <v>0</v>
      </c>
      <c r="CT10" s="2" t="n">
        <f aca="false">VLOOKUP(CT$5,$B$101:$M$286,9,0)</f>
        <v>0</v>
      </c>
      <c r="CU10" s="2" t="n">
        <f aca="false">VLOOKUP(CU$5,$B$101:$M$286,9,0)</f>
        <v>0</v>
      </c>
      <c r="CV10" s="2" t="n">
        <f aca="false">VLOOKUP(CV$5,$B$101:$M$286,9,0)</f>
        <v>0</v>
      </c>
      <c r="CW10" s="2" t="e">
        <f aca="false">VLOOKUP(CW$5,$B$101:$M$286,9,0)</f>
        <v>#N/A</v>
      </c>
      <c r="CX10" s="2" t="e">
        <f aca="false">VLOOKUP(CX$5,$B$101:$M$286,9,0)</f>
        <v>#N/A</v>
      </c>
      <c r="CY10" s="2" t="e">
        <f aca="false">VLOOKUP(CY$5,$B$101:$M$286,9,0)</f>
        <v>#N/A</v>
      </c>
      <c r="CZ10" s="2" t="s">
        <v>42</v>
      </c>
      <c r="DA10" s="2" t="str">
        <f aca="false">VLOOKUP(DA$5,$B$101:$M$286,9,0)</f>
        <v>ASPM</v>
      </c>
      <c r="DB10" s="2" t="str">
        <f aca="false">VLOOKUP(DB$5,$B$101:$M$286,9,0)</f>
        <v>ASM</v>
      </c>
      <c r="DC10" s="2" t="str">
        <f aca="false">VLOOKUP(DC$5,$B$101:$M$286,9,0)</f>
        <v>SPM</v>
      </c>
      <c r="DD10" s="2" t="str">
        <f aca="false">VLOOKUP(DD$5,$B$101:$M$286,9,0)</f>
        <v>APM</v>
      </c>
      <c r="DE10" s="2" t="str">
        <f aca="false">VLOOKUP(DE$5,$B$101:$M$286,9,0)</f>
        <v>GAPM</v>
      </c>
      <c r="DF10" s="2" t="n">
        <f aca="false">VLOOKUP(DF$5,$B$101:$M$286,9,0)</f>
        <v>0</v>
      </c>
      <c r="DG10" s="2" t="n">
        <f aca="false">VLOOKUP(DG$5,$B$101:$M$286,9,0)</f>
        <v>0</v>
      </c>
      <c r="DH10" s="2" t="n">
        <f aca="false">VLOOKUP(DH$5,$B$101:$M$286,9,0)</f>
        <v>0</v>
      </c>
      <c r="DI10" s="2" t="n">
        <f aca="false">VLOOKUP(DI$5,$B$101:$M$286,9,0)</f>
        <v>0</v>
      </c>
      <c r="DJ10" s="2" t="n">
        <f aca="false">VLOOKUP(DJ$5,$B$101:$M$286,9,0)</f>
        <v>0</v>
      </c>
      <c r="DK10" s="2" t="n">
        <f aca="false">VLOOKUP(DK$5,$B$101:$M$286,9,0)</f>
        <v>0</v>
      </c>
      <c r="DL10" s="2" t="n">
        <f aca="false">VLOOKUP(DL$5,$B$101:$M$286,9,0)</f>
        <v>0</v>
      </c>
      <c r="DM10" s="2" t="n">
        <f aca="false">VLOOKUP(DM$5,$B$101:$M$286,9,0)</f>
        <v>0</v>
      </c>
      <c r="DN10" s="2" t="e">
        <f aca="false">VLOOKUP(DN$5,$B$101:$M$286,9,0)</f>
        <v>#N/A</v>
      </c>
      <c r="DO10" s="2" t="e">
        <f aca="false">VLOOKUP(DO$5,$B$101:$M$286,9,0)</f>
        <v>#N/A</v>
      </c>
      <c r="DP10" s="2" t="e">
        <f aca="false">VLOOKUP(DP$5,$B$101:$M$286,9,0)</f>
        <v>#N/A</v>
      </c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7.1" hidden="false" customHeight="true" outlineLevel="0" collapsed="false">
      <c r="A11" s="0"/>
      <c r="B11" s="24"/>
      <c r="C11" s="48" t="n">
        <v>5</v>
      </c>
      <c r="D11" s="49" t="s">
        <v>62</v>
      </c>
      <c r="E11" s="50" t="n">
        <f aca="false">IF(ISERROR(1000*VLOOKUP($D11,$R$7:$AD$22,8,0)),"",1000*VLOOKUP($D11,$R$7:$AD$22,8,0))</f>
        <v>90000</v>
      </c>
      <c r="F11" s="51" t="n">
        <f aca="false">IF(ISERROR(VLOOKUP($D11,$R$7:$AD$22,9,0)),"",VLOOKUP($D11,$R$7:$AD$22,9,0))</f>
        <v>7</v>
      </c>
      <c r="G11" s="51" t="n">
        <f aca="false">IF(ISERROR(VLOOKUP($D11,$R$7:$AD$22,10,0)),"",VLOOKUP($D11,$R$7:$AD$22,10,0))</f>
        <v>3</v>
      </c>
      <c r="H11" s="51" t="n">
        <f aca="false">IF(ISERROR(VLOOKUP($D11,$R$7:$AD$22,11,0)),"",VLOOKUP($D11,$R$7:$AD$22,11,0))</f>
        <v>3</v>
      </c>
      <c r="I11" s="51" t="n">
        <f aca="false">IF(ISERROR(VLOOKUP($D11,$R$7:$AD$22,12,0)),"",VLOOKUP($D11,$R$7:$AD$22,12,0))</f>
        <v>8</v>
      </c>
      <c r="J11" s="52" t="str">
        <f aca="false">IF(ISNA(VLOOKUP($D11,$R$7:$AD$22,13,0)),"",VLOOKUP($D11,$R$7:$AD$22,13,0))</f>
        <v>Block</v>
      </c>
      <c r="K11" s="53"/>
      <c r="L11" s="54"/>
      <c r="M11" s="53"/>
      <c r="N11" s="54"/>
      <c r="O11" s="55" t="s">
        <v>63</v>
      </c>
      <c r="P11" s="16"/>
      <c r="Q11" s="0"/>
      <c r="R11" s="56" t="str">
        <f aca="false">IF(ISNA(VLOOKUP(S11,$B$101:$M$286,12,0)),"",VLOOKUP(S11,$B$101:$M$286,12,0))</f>
        <v>Rat Ogre</v>
      </c>
      <c r="S11" s="45" t="str">
        <f aca="false">IF(HLOOKUP($D$4,$AA$101:$BA$117,6,0)=0,"",HLOOKUP($D$4,$AA$101:$BA$117,6,0))</f>
        <v>Rat Ogre</v>
      </c>
      <c r="T11" s="45" t="n">
        <f aca="false">IF(S11="","",T10+1)</f>
        <v>6</v>
      </c>
      <c r="U11" s="45" t="n">
        <f aca="false">IF(ISNA(VLOOKUP(S11,$B$101:$M$286,10,0)),"",VLOOKUP(S11,$B$101:$M$286,10,0))</f>
        <v>1</v>
      </c>
      <c r="V11" s="45" t="n">
        <f aca="false">IF(R11&lt;&gt;"",COUNTIF($D$7:$D$22,R11),0)</f>
        <v>0</v>
      </c>
      <c r="W11" s="45" t="n">
        <f aca="false">IF(V11&gt;U11,1,0)</f>
        <v>0</v>
      </c>
      <c r="X11" s="57" t="n">
        <f aca="false">IF(IF(ISERROR(VLOOKUP($S11,$B$101:$M$286,11,0)),"",VLOOKUP($S11,$B$101:$M$286,11,0))="N",$V11,0)</f>
        <v>0</v>
      </c>
      <c r="Y11" s="45" t="n">
        <f aca="false">IF(ISNA(VLOOKUP(S11,$B$101:$M$286,7,0)),"",VLOOKUP(S11,$B$101:$M$286,7,0))</f>
        <v>150</v>
      </c>
      <c r="Z11" s="45" t="n">
        <f aca="false">IF(ISNA(VLOOKUP(S11,$B$101:$M$286,2,0)),"",VLOOKUP(S11,$B$101:$M$286,2,0))</f>
        <v>6</v>
      </c>
      <c r="AA11" s="45" t="n">
        <f aca="false">IF(ISNA(VLOOKUP(S11,$B$101:$M$286,3,0)),"",VLOOKUP(S11,$B$101:$M$286,3,0))</f>
        <v>5</v>
      </c>
      <c r="AB11" s="45" t="n">
        <f aca="false">IF(ISNA(VLOOKUP(S11,$B$101:$M$286,4,0)),"",VLOOKUP(S11,$B$101:$M$286,4,0))</f>
        <v>2</v>
      </c>
      <c r="AC11" s="45" t="n">
        <f aca="false">IF(ISNA(VLOOKUP(S11,$B$101:$M$286,5,0)),"",VLOOKUP(S11,$B$101:$M$286,5,0))</f>
        <v>8</v>
      </c>
      <c r="AD11" s="45" t="str">
        <f aca="false">IF(ISNA(VLOOKUP(S11,$B$101:$M$286,6,0)),"",VLOOKUP(S11,$B$101:$M$286,6,0))</f>
        <v>Loner, Frenzy, Mighty Blow, Prehensile Tail, Wild Animal</v>
      </c>
      <c r="AE11" s="0"/>
      <c r="AF11" s="3" t="str">
        <f aca="true">IF(K11="","O",IF(AND(K11=IF(ISNA(VLOOKUP(K11,INDIRECT($BO11,1),1,0)),"'#",VLOOKUP(K11,INDIRECT($BO11,1),1,0)),K11=IF(ISNA(VLOOKUP(K11,INDIRECT($BM11,1),1,0)),"'#",VLOOKUP(K11,INDIRECT($BM11,1),1,0))),"S",IF(K11&lt;&gt;IF(ISNA(VLOOKUP(K11,INDIRECT($BM11,1),1,0)),"'#",VLOOKUP(K11,INDIRECT($BM11,1),1,0)),"D","N")))</f>
        <v>O</v>
      </c>
      <c r="AG11" s="3" t="str">
        <f aca="true">IF(L11="","O",IF(AND(L11=IF(ISNA(VLOOKUP(L11,INDIRECT($BO11,1),1,0)),"'#",VLOOKUP(L11,INDIRECT($BO11,1),1,0)),L11=IF(ISNA(VLOOKUP(L11,INDIRECT($BM11,1),1,0)),"'#",VLOOKUP(L11,INDIRECT($BM11,1),1,0))),"S",IF(L11&lt;&gt;IF(ISNA(VLOOKUP(L11,INDIRECT($BM11,1),1,0)),"'#",VLOOKUP(L11,INDIRECT($BM11,1),1,0)),"D","N")))</f>
        <v>O</v>
      </c>
      <c r="AH11" s="3" t="str">
        <f aca="true">IF(M11="","O",IF(AND(M11=IF(ISNA(VLOOKUP(M11,INDIRECT($BO11,1),1,0)),"'#",VLOOKUP(M11,INDIRECT($BO11,1),1,0)),M11=IF(ISNA(VLOOKUP(M11,INDIRECT($BM11,1),1,0)),"'#",VLOOKUP(M11,INDIRECT($BM11,1),1,0))),"S",IF(M11&lt;&gt;IF(ISNA(VLOOKUP(M11,INDIRECT($BM11,1),1,0)),"'#",VLOOKUP(M11,INDIRECT($BM11,1),1,0)),"D","N")))</f>
        <v>O</v>
      </c>
      <c r="AI11" s="3" t="str">
        <f aca="true">IF(N11="","O",IF(AND(N11=IF(ISNA(VLOOKUP(N11,INDIRECT($BO11,1),1,0)),"'#",VLOOKUP(N11,INDIRECT($BO11,1),1,0)),N11=IF(ISNA(VLOOKUP(N11,INDIRECT($BM11,1),1,0)),"'#",VLOOKUP(N11,INDIRECT($BM11,1),1,0))),"S",IF(N11&lt;&gt;IF(ISNA(VLOOKUP(N11,INDIRECT($BM11,1),1,0)),"'#",VLOOKUP(N11,INDIRECT($BM11,1),1,0)),"D","N")))</f>
        <v>O</v>
      </c>
      <c r="AJ11" s="3" t="str">
        <f aca="true">IF(O11="","O",IF(AND(O11=IF(ISNA(VLOOKUP(O11,INDIRECT($BO11,1),1,0)),"'#",VLOOKUP(O11,INDIRECT($BO11,1),1,0)),O11=IF(ISNA(VLOOKUP(O11,INDIRECT($BM11,1),1,0)),"'#",VLOOKUP(O11,INDIRECT($BM11,1),1,0))),"S",IF(O11&lt;&gt;IF(ISNA(VLOOKUP(O11,INDIRECT($BM11,1),1,0)),"'#",VLOOKUP(O11,INDIRECT($BM11,1),1,0)),"D","N")))</f>
        <v>N</v>
      </c>
      <c r="AK11" s="3" t="str">
        <f aca="false">CONCATENATE($BB11,$AX11,AF11,$AP11,$AQ11,$AR11)</f>
        <v>11O---</v>
      </c>
      <c r="AL11" s="3" t="str">
        <f aca="false">CONCATENATE($BB11,$AX11,AG11,$AP11,$AQ11,$AR11)</f>
        <v>11O---</v>
      </c>
      <c r="AM11" s="3" t="str">
        <f aca="false">CONCATENATE($BB11,$AX11,AH11,$AP11,$AQ11,$AR11)</f>
        <v>11O---</v>
      </c>
      <c r="AN11" s="3" t="str">
        <f aca="false">CONCATENATE($BB11,$AX11,AI11,$AP11,$AQ11,$AR11)</f>
        <v>11O---</v>
      </c>
      <c r="AO11" s="3" t="str">
        <f aca="false">CONCATENATE($BB11,$AX11,AJ11,$AP11,$AQ11,$AR11)</f>
        <v>11N---</v>
      </c>
      <c r="AP11" s="3" t="str">
        <f aca="false">IF($AY$5,"B","-")</f>
        <v>-</v>
      </c>
      <c r="AQ11" s="3" t="str">
        <f aca="false">IF($AZ$5,"K","-")</f>
        <v>-</v>
      </c>
      <c r="AR11" s="3" t="str">
        <f aca="false">IF($BA$5,"T","-")</f>
        <v>-</v>
      </c>
      <c r="AS11" s="3" t="str">
        <f aca="false">HLOOKUP(VLOOKUP(AK11,$AA$208:$AB$263,2,0),$BK$6:$BQ$22,($BG11+1),0)</f>
        <v>$CM$11:$CM$61</v>
      </c>
      <c r="AT11" s="3" t="str">
        <f aca="false">HLOOKUP(VLOOKUP(AL11,$AA$208:$AB$263,2,0),$BK$6:$BQ$22,($BG11+1),0)</f>
        <v>$CM$11:$CM$61</v>
      </c>
      <c r="AU11" s="3" t="str">
        <f aca="false">HLOOKUP(VLOOKUP(AM11,$AA$208:$AB$263,2,0),$BK$6:$BQ$22,($BG11+1),0)</f>
        <v>$CM$11:$CM$61</v>
      </c>
      <c r="AV11" s="3" t="str">
        <f aca="false">HLOOKUP(VLOOKUP(AN11,$AA$208:$AB$263,2,0),$BK$6:$BQ$22,($BG11+1),0)</f>
        <v>$CM$11:$CM$61</v>
      </c>
      <c r="AW11" s="3" t="str">
        <f aca="false">HLOOKUP(VLOOKUP(AO11,$AA$208:$AB$263,2,0),$BK$6:$BQ$22,($BG11+1),0)</f>
        <v>$BV$11:$BV$61</v>
      </c>
      <c r="AX11" s="2" t="n">
        <f aca="false">COUNTIF(AF11:AJ11,"N")</f>
        <v>1</v>
      </c>
      <c r="AY11" s="2" t="n">
        <f aca="false">COUNTIF(AF11:AJ11,"D")</f>
        <v>0</v>
      </c>
      <c r="AZ11" s="2" t="n">
        <f aca="false">IF((AX11+AY11+BA11)&gt;1,1,0)</f>
        <v>0</v>
      </c>
      <c r="BA11" s="2" t="n">
        <f aca="false">COUNTIF(AF11:AJ11,"S")</f>
        <v>0</v>
      </c>
      <c r="BB11" s="2" t="n">
        <f aca="false">SUM(AX11+AY11+BA11)</f>
        <v>1</v>
      </c>
      <c r="BC11" s="3" t="n">
        <f aca="false">COUNTIF($AF11:$AG11,"N")*(15+5*COUNTIF($AF11:$AG11,"N"))+30*COUNTIF($AF11:$AG11,"D")+COUNTIF($AF11:$AF11,"S")*($BP$123*COUNTIF($K$7:$O$22,"MA+")+$BP$126*COUNTIF($K$7:$O$22,"ST+")+$BP$125*COUNTIF($K$7:$O$22,"AG+")+$BP$124*COUNTIF($K$7:$O$22,"AV+"))</f>
        <v>0</v>
      </c>
      <c r="BD11" s="3" t="n">
        <f aca="false">COUNTIF($AF11:$AI11,"N")*(15+5*COUNTIF($AF11:$AI11,"N"))-IF($AX11&gt;0,$BC11,0)+30*COUNTIF($AH11:$AI11,"D")+COUNTIF($AH11:$AI11,"S")*($BP$123*COUNTIF($K$7:$O$22,"MA+")+$BP$126*COUNTIF($K$7:$O$22,"ST+")+$BP$125*COUNTIF($K$7:$O$22,"AG+")+$BP$124*COUNTIF($K$7:$O$22,"AV+"))</f>
        <v>0</v>
      </c>
      <c r="BE11" s="3" t="n">
        <f aca="false">IF($AX11&lt;2,20*COUNTIF($AJ11,"N")+30*COUNTIF($AJ11,"D")+COUNTIF($AJ11,"S")*($BP$123*COUNTIF($K$7:$O$22,"MA+")+$BP$126*COUNTIF($K$7:$O$22,"ST+")+$BP$125*COUNTIF($K$7:$O$22,"AG+")+$BP$124*COUNTIF($K$7:$O$22,"AV+")),30*COUNTIF($AJ11,"N"))</f>
        <v>20</v>
      </c>
      <c r="BF11" s="58" t="str">
        <f aca="false">IF(ISNA(VLOOKUP(D11,$R$6:$T$22,2,0)),"",VLOOKUP(D11,$R$6:$T$22,2,0))</f>
        <v>Blitzer Skaven</v>
      </c>
      <c r="BG11" s="3" t="n">
        <v>5</v>
      </c>
      <c r="BH11" s="3" t="str">
        <f aca="false">IF(AND($V$6=4,OR(NOT($BA$5),AND($BA$5,$BA11=1))),$BK11,$BL11)</f>
        <v>$BV$11:$BV$61</v>
      </c>
      <c r="BI11" s="3" t="str">
        <f aca="false">IF(AND($V$6=4,OR(NOT($BA$5),AND($BA$5,$BA11=1))),$BM11,$BN11)</f>
        <v>$CM$11:$CM$61</v>
      </c>
      <c r="BJ11" s="3" t="str">
        <f aca="false">IF(AND($V$6=4,OR(NOT($BA$5),AND($BA$5,$BA11=1))),$BO11,$BP11)</f>
        <v>$DD$11:$DD$61</v>
      </c>
      <c r="BK11" s="2" t="str">
        <f aca="false">IF(ISERROR(CONCATENATE(HLOOKUP($BF11,$BS$5:$CH$60,2,0),":",HLOOKUP($BF11,$BS$5:$CH$60,4,0))),"",CONCATENATE(HLOOKUP($BF11,$BS$5:$CH$60,2,0),":",HLOOKUP($BF11,$BS$5:$CH$60,4,0)))</f>
        <v>$BV$11:$BV$61</v>
      </c>
      <c r="BL11" s="2" t="str">
        <f aca="false">IF(ISERROR(CONCATENATE(HLOOKUP($BF11,$BS$5:$CH$60,3,0),":",HLOOKUP($BF11,$BS$5:$CH$60,4,0))),"",CONCATENATE(HLOOKUP($BF11,$BS$5:$CH$60,3,0),":",HLOOKUP($BF11,$BS$5:$CH$60,4,0)))</f>
        <v>$BV$11:$BV$61</v>
      </c>
      <c r="BM11" s="2" t="str">
        <f aca="false">IF(ISERROR(CONCATENATE(HLOOKUP($BF11,$CJ$5:$CY$60,2,0),":",HLOOKUP($BF11,$CJ$5:$CY$60,4,0))),"",CONCATENATE(HLOOKUP($BF11,$CJ$5:$CY$60,2,0),":",HLOOKUP($BF11,$CJ$5:$CY$60,4,0)))</f>
        <v>$CM$11:$CM$61</v>
      </c>
      <c r="BN11" s="2" t="str">
        <f aca="false">IF(ISERROR(CONCATENATE(HLOOKUP($BF11,$CJ$5:$CY$60,3,0),":",HLOOKUP($BF11,$CJ$5:$CY$60,4,0))),"",CONCATENATE(HLOOKUP($BF11,$CJ$5:$CY$60,3,0),":",HLOOKUP($BF11,$CJ$5:$CY$60,4,0)))</f>
        <v>$CM$11:$CM$61</v>
      </c>
      <c r="BO11" s="2" t="str">
        <f aca="false">IF(ISERROR(CONCATENATE(HLOOKUP($BF11,$DA$5:$DP$60,2,0),":",HLOOKUP($BF11,$DA$5:$DP$60,4,0))),"",CONCATENATE(HLOOKUP($BF11,$DA$5:$DP$60,2,0),":",HLOOKUP($BF11,$DA$5:$DP$60,4,0)))</f>
        <v>$DD$11:$DD$61</v>
      </c>
      <c r="BP11" s="2" t="str">
        <f aca="false">IF(ISERROR(CONCATENATE(HLOOKUP($BF11,$DA$5:$DP$60,3,0),":",HLOOKUP($BF11,$DA$5:$DP$60,4,0))),"",CONCATENATE(HLOOKUP($BF11,$DA$5:$DP$60,3,0),":",HLOOKUP($BF11,$DA$5:$DP$60,4,0)))</f>
        <v>$DD$11:$DD$61</v>
      </c>
      <c r="BQ11" s="2" t="str">
        <f aca="false">IF(ISERROR(CONCATENATE(HLOOKUP($BF11,$BS$5:$CH$60,2,0),":",HLOOKUP($BF11,$BS$5:$CH$60,2,0))),"",CONCATENATE(HLOOKUP($BF11,$BS$5:$CH$60,2,0),":",HLOOKUP($BF11,$BS$5:$CH$60,2,0)))</f>
        <v>$BV$11:$BV$11</v>
      </c>
      <c r="BR11" s="2" t="n">
        <v>0</v>
      </c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2" t="n">
        <v>0</v>
      </c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2" t="n">
        <v>0</v>
      </c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7.1" hidden="false" customHeight="true" outlineLevel="0" collapsed="false">
      <c r="A12" s="0"/>
      <c r="B12" s="24"/>
      <c r="C12" s="48" t="n">
        <v>6</v>
      </c>
      <c r="D12" s="49" t="s">
        <v>62</v>
      </c>
      <c r="E12" s="50" t="n">
        <f aca="false">IF(ISERROR(1000*VLOOKUP($D12,$R$7:$AD$22,8,0)),"",1000*VLOOKUP($D12,$R$7:$AD$22,8,0))</f>
        <v>90000</v>
      </c>
      <c r="F12" s="51" t="n">
        <f aca="false">IF(ISERROR(VLOOKUP($D12,$R$7:$AD$22,9,0)),"",VLOOKUP($D12,$R$7:$AD$22,9,0))</f>
        <v>7</v>
      </c>
      <c r="G12" s="51" t="n">
        <f aca="false">IF(ISERROR(VLOOKUP($D12,$R$7:$AD$22,10,0)),"",VLOOKUP($D12,$R$7:$AD$22,10,0))</f>
        <v>3</v>
      </c>
      <c r="H12" s="51" t="n">
        <f aca="false">IF(ISERROR(VLOOKUP($D12,$R$7:$AD$22,11,0)),"",VLOOKUP($D12,$R$7:$AD$22,11,0))</f>
        <v>3</v>
      </c>
      <c r="I12" s="51" t="n">
        <f aca="false">IF(ISERROR(VLOOKUP($D12,$R$7:$AD$22,12,0)),"",VLOOKUP($D12,$R$7:$AD$22,12,0))</f>
        <v>8</v>
      </c>
      <c r="J12" s="52" t="str">
        <f aca="false">IF(ISNA(VLOOKUP($D12,$R$7:$AD$22,13,0)),"",VLOOKUP($D12,$R$7:$AD$22,13,0))</f>
        <v>Block</v>
      </c>
      <c r="K12" s="53"/>
      <c r="L12" s="54"/>
      <c r="M12" s="53"/>
      <c r="N12" s="54"/>
      <c r="O12" s="55" t="s">
        <v>64</v>
      </c>
      <c r="P12" s="16"/>
      <c r="Q12" s="0"/>
      <c r="R12" s="56" t="str">
        <f aca="false">IF(ISNA(VLOOKUP(S12,$B$101:$M$286,12,0)),"",VLOOKUP(S12,$B$101:$M$286,12,0))</f>
        <v>Fezglitch</v>
      </c>
      <c r="S12" s="45" t="str">
        <f aca="false">IF(HLOOKUP($D$4,$AA$101:$BA$117,7,0)=0,"",HLOOKUP($D$4,$AA$101:$BA$117,7,0))</f>
        <v>Fezglitch</v>
      </c>
      <c r="T12" s="45" t="n">
        <f aca="false">IF(S12="","",T11+1)</f>
        <v>7</v>
      </c>
      <c r="U12" s="45" t="n">
        <f aca="false">IF(ISNA(VLOOKUP(S12,$B$101:$M$286,10,0)),"",VLOOKUP(S12,$B$101:$M$286,10,0))</f>
        <v>1</v>
      </c>
      <c r="V12" s="45" t="n">
        <f aca="false">IF(R12&lt;&gt;"",COUNTIF($D$7:$D$22,R12),0)</f>
        <v>0</v>
      </c>
      <c r="W12" s="45" t="n">
        <f aca="false">IF(V12&gt;U12,1,0)</f>
        <v>0</v>
      </c>
      <c r="X12" s="57" t="n">
        <f aca="false">IF(IF(ISERROR(VLOOKUP($S12,$B$101:$M$286,11,0)),"",VLOOKUP($S12,$B$101:$M$286,11,0))="N",$V12,0)</f>
        <v>0</v>
      </c>
      <c r="Y12" s="45" t="n">
        <f aca="false">IF(ISNA(VLOOKUP(S12,$B$101:$M$286,7,0)),"",VLOOKUP(S12,$B$101:$M$286,7,0))</f>
        <v>100</v>
      </c>
      <c r="Z12" s="45" t="n">
        <f aca="false">IF(ISNA(VLOOKUP(S12,$B$101:$M$286,2,0)),"",VLOOKUP(S12,$B$101:$M$286,2,0))</f>
        <v>4</v>
      </c>
      <c r="AA12" s="45" t="n">
        <f aca="false">IF(ISNA(VLOOKUP(S12,$B$101:$M$286,3,0)),"",VLOOKUP(S12,$B$101:$M$286,3,0))</f>
        <v>7</v>
      </c>
      <c r="AB12" s="45" t="n">
        <f aca="false">IF(ISNA(VLOOKUP(S12,$B$101:$M$286,4,0)),"",VLOOKUP(S12,$B$101:$M$286,4,0))</f>
        <v>3</v>
      </c>
      <c r="AC12" s="45" t="n">
        <f aca="false">IF(ISNA(VLOOKUP(S12,$B$101:$M$286,5,0)),"",VLOOKUP(S12,$B$101:$M$286,5,0))</f>
        <v>7</v>
      </c>
      <c r="AD12" s="45" t="str">
        <f aca="false">IF(ISNA(VLOOKUP(S12,$B$101:$M$286,6,0)),"",VLOOKUP(S12,$B$101:$M$286,6,0))</f>
        <v>Loner, Ball &amp; Chain, Disturbing Presence, Foul Appearance, No Hands, Secret Weapon</v>
      </c>
      <c r="AE12" s="0"/>
      <c r="AF12" s="3" t="str">
        <f aca="true">IF(K12="","O",IF(AND(K12=IF(ISNA(VLOOKUP(K12,INDIRECT($BO12,1),1,0)),"'#",VLOOKUP(K12,INDIRECT($BO12,1),1,0)),K12=IF(ISNA(VLOOKUP(K12,INDIRECT($BM12,1),1,0)),"'#",VLOOKUP(K12,INDIRECT($BM12,1),1,0))),"S",IF(K12&lt;&gt;IF(ISNA(VLOOKUP(K12,INDIRECT($BM12,1),1,0)),"'#",VLOOKUP(K12,INDIRECT($BM12,1),1,0)),"D","N")))</f>
        <v>O</v>
      </c>
      <c r="AG12" s="3" t="str">
        <f aca="true">IF(L12="","O",IF(AND(L12=IF(ISNA(VLOOKUP(L12,INDIRECT($BO12,1),1,0)),"'#",VLOOKUP(L12,INDIRECT($BO12,1),1,0)),L12=IF(ISNA(VLOOKUP(L12,INDIRECT($BM12,1),1,0)),"'#",VLOOKUP(L12,INDIRECT($BM12,1),1,0))),"S",IF(L12&lt;&gt;IF(ISNA(VLOOKUP(L12,INDIRECT($BM12,1),1,0)),"'#",VLOOKUP(L12,INDIRECT($BM12,1),1,0)),"D","N")))</f>
        <v>O</v>
      </c>
      <c r="AH12" s="3" t="str">
        <f aca="true">IF(M12="","O",IF(AND(M12=IF(ISNA(VLOOKUP(M12,INDIRECT($BO12,1),1,0)),"'#",VLOOKUP(M12,INDIRECT($BO12,1),1,0)),M12=IF(ISNA(VLOOKUP(M12,INDIRECT($BM12,1),1,0)),"'#",VLOOKUP(M12,INDIRECT($BM12,1),1,0))),"S",IF(M12&lt;&gt;IF(ISNA(VLOOKUP(M12,INDIRECT($BM12,1),1,0)),"'#",VLOOKUP(M12,INDIRECT($BM12,1),1,0)),"D","N")))</f>
        <v>O</v>
      </c>
      <c r="AI12" s="3" t="str">
        <f aca="true">IF(N12="","O",IF(AND(N12=IF(ISNA(VLOOKUP(N12,INDIRECT($BO12,1),1,0)),"'#",VLOOKUP(N12,INDIRECT($BO12,1),1,0)),N12=IF(ISNA(VLOOKUP(N12,INDIRECT($BM12,1),1,0)),"'#",VLOOKUP(N12,INDIRECT($BM12,1),1,0))),"S",IF(N12&lt;&gt;IF(ISNA(VLOOKUP(N12,INDIRECT($BM12,1),1,0)),"'#",VLOOKUP(N12,INDIRECT($BM12,1),1,0)),"D","N")))</f>
        <v>O</v>
      </c>
      <c r="AJ12" s="3" t="str">
        <f aca="true">IF(O12="","O",IF(AND(O12=IF(ISNA(VLOOKUP(O12,INDIRECT($BO12,1),1,0)),"'#",VLOOKUP(O12,INDIRECT($BO12,1),1,0)),O12=IF(ISNA(VLOOKUP(O12,INDIRECT($BM12,1),1,0)),"'#",VLOOKUP(O12,INDIRECT($BM12,1),1,0))),"S",IF(O12&lt;&gt;IF(ISNA(VLOOKUP(O12,INDIRECT($BM12,1),1,0)),"'#",VLOOKUP(O12,INDIRECT($BM12,1),1,0)),"D","N")))</f>
        <v>N</v>
      </c>
      <c r="AK12" s="3" t="str">
        <f aca="false">CONCATENATE($BB12,$AX12,AF12,$AP12,$AQ12,$AR12)</f>
        <v>11O---</v>
      </c>
      <c r="AL12" s="3" t="str">
        <f aca="false">CONCATENATE($BB12,$AX12,AG12,$AP12,$AQ12,$AR12)</f>
        <v>11O---</v>
      </c>
      <c r="AM12" s="3" t="str">
        <f aca="false">CONCATENATE($BB12,$AX12,AH12,$AP12,$AQ12,$AR12)</f>
        <v>11O---</v>
      </c>
      <c r="AN12" s="3" t="str">
        <f aca="false">CONCATENATE($BB12,$AX12,AI12,$AP12,$AQ12,$AR12)</f>
        <v>11O---</v>
      </c>
      <c r="AO12" s="3" t="str">
        <f aca="false">CONCATENATE($BB12,$AX12,AJ12,$AP12,$AQ12,$AR12)</f>
        <v>11N---</v>
      </c>
      <c r="AP12" s="3" t="str">
        <f aca="false">IF($AY$5,"B","-")</f>
        <v>-</v>
      </c>
      <c r="AQ12" s="3" t="str">
        <f aca="false">IF($AZ$5,"K","-")</f>
        <v>-</v>
      </c>
      <c r="AR12" s="3" t="str">
        <f aca="false">IF($BA$5,"T","-")</f>
        <v>-</v>
      </c>
      <c r="AS12" s="3" t="str">
        <f aca="false">HLOOKUP(VLOOKUP(AK12,$AA$208:$AB$263,2,0),$BK$6:$BQ$22,($BG12+1),0)</f>
        <v>$CM$11:$CM$61</v>
      </c>
      <c r="AT12" s="3" t="str">
        <f aca="false">HLOOKUP(VLOOKUP(AL12,$AA$208:$AB$263,2,0),$BK$6:$BQ$22,($BG12+1),0)</f>
        <v>$CM$11:$CM$61</v>
      </c>
      <c r="AU12" s="3" t="str">
        <f aca="false">HLOOKUP(VLOOKUP(AM12,$AA$208:$AB$263,2,0),$BK$6:$BQ$22,($BG12+1),0)</f>
        <v>$CM$11:$CM$61</v>
      </c>
      <c r="AV12" s="3" t="str">
        <f aca="false">HLOOKUP(VLOOKUP(AN12,$AA$208:$AB$263,2,0),$BK$6:$BQ$22,($BG12+1),0)</f>
        <v>$CM$11:$CM$61</v>
      </c>
      <c r="AW12" s="3" t="str">
        <f aca="false">HLOOKUP(VLOOKUP(AO12,$AA$208:$AB$263,2,0),$BK$6:$BQ$22,($BG12+1),0)</f>
        <v>$BV$11:$BV$61</v>
      </c>
      <c r="AX12" s="2" t="n">
        <f aca="false">COUNTIF(AF12:AJ12,"N")</f>
        <v>1</v>
      </c>
      <c r="AY12" s="2" t="n">
        <f aca="false">COUNTIF(AF12:AJ12,"D")</f>
        <v>0</v>
      </c>
      <c r="AZ12" s="2" t="n">
        <f aca="false">IF((AX12+AY12+BA12)&gt;1,1,0)</f>
        <v>0</v>
      </c>
      <c r="BA12" s="2" t="n">
        <f aca="false">COUNTIF(AF12:AJ12,"S")</f>
        <v>0</v>
      </c>
      <c r="BB12" s="2" t="n">
        <f aca="false">SUM(AX12+AY12+BA12)</f>
        <v>1</v>
      </c>
      <c r="BC12" s="3" t="n">
        <f aca="false">COUNTIF($AF12:$AG12,"N")*(15+5*COUNTIF($AF12:$AG12,"N"))+30*COUNTIF($AF12:$AG12,"D")+COUNTIF($AF12:$AF12,"S")*($BP$123*COUNTIF($K$7:$O$22,"MA+")+$BP$126*COUNTIF($K$7:$O$22,"ST+")+$BP$125*COUNTIF($K$7:$O$22,"AG+")+$BP$124*COUNTIF($K$7:$O$22,"AV+"))</f>
        <v>0</v>
      </c>
      <c r="BD12" s="3" t="n">
        <f aca="false">COUNTIF($AF12:$AI12,"N")*(15+5*COUNTIF($AF12:$AI12,"N"))-IF($AX12&gt;0,$BC12,0)+30*COUNTIF($AH12:$AI12,"D")+COUNTIF($AH12:$AI12,"S")*($BP$123*COUNTIF($K$7:$O$22,"MA+")+$BP$126*COUNTIF($K$7:$O$22,"ST+")+$BP$125*COUNTIF($K$7:$O$22,"AG+")+$BP$124*COUNTIF($K$7:$O$22,"AV+"))</f>
        <v>0</v>
      </c>
      <c r="BE12" s="3" t="n">
        <f aca="false">IF($AX12&lt;2,20*COUNTIF($AJ12,"N")+30*COUNTIF($AJ12,"D")+COUNTIF($AJ12,"S")*($BP$123*COUNTIF($K$7:$O$22,"MA+")+$BP$126*COUNTIF($K$7:$O$22,"ST+")+$BP$125*COUNTIF($K$7:$O$22,"AG+")+$BP$124*COUNTIF($K$7:$O$22,"AV+")),30*COUNTIF($AJ12,"N"))</f>
        <v>20</v>
      </c>
      <c r="BF12" s="58" t="str">
        <f aca="false">IF(ISNA(VLOOKUP(D12,$R$6:$T$22,2,0)),"",VLOOKUP(D12,$R$6:$T$22,2,0))</f>
        <v>Blitzer Skaven</v>
      </c>
      <c r="BG12" s="3" t="n">
        <v>6</v>
      </c>
      <c r="BH12" s="3" t="str">
        <f aca="false">IF(AND($V$6=4,OR(NOT($BA$5),AND($BA$5,$BA12=1))),$BK12,$BL12)</f>
        <v>$BV$11:$BV$61</v>
      </c>
      <c r="BI12" s="3" t="str">
        <f aca="false">IF(AND($V$6=4,OR(NOT($BA$5),AND($BA$5,$BA12=1))),$BM12,$BN12)</f>
        <v>$CM$11:$CM$61</v>
      </c>
      <c r="BJ12" s="3" t="str">
        <f aca="false">IF(AND($V$6=4,OR(NOT($BA$5),AND($BA$5,$BA12=1))),$BO12,$BP12)</f>
        <v>$DD$11:$DD$61</v>
      </c>
      <c r="BK12" s="2" t="str">
        <f aca="false">IF(ISERROR(CONCATENATE(HLOOKUP($BF12,$BS$5:$CH$60,2,0),":",HLOOKUP($BF12,$BS$5:$CH$60,4,0))),"",CONCATENATE(HLOOKUP($BF12,$BS$5:$CH$60,2,0),":",HLOOKUP($BF12,$BS$5:$CH$60,4,0)))</f>
        <v>$BV$11:$BV$61</v>
      </c>
      <c r="BL12" s="2" t="str">
        <f aca="false">IF(ISERROR(CONCATENATE(HLOOKUP($BF12,$BS$5:$CH$60,3,0),":",HLOOKUP($BF12,$BS$5:$CH$60,4,0))),"",CONCATENATE(HLOOKUP($BF12,$BS$5:$CH$60,3,0),":",HLOOKUP($BF12,$BS$5:$CH$60,4,0)))</f>
        <v>$BV$11:$BV$61</v>
      </c>
      <c r="BM12" s="2" t="str">
        <f aca="false">IF(ISERROR(CONCATENATE(HLOOKUP($BF12,$CJ$5:$CY$60,2,0),":",HLOOKUP($BF12,$CJ$5:$CY$60,4,0))),"",CONCATENATE(HLOOKUP($BF12,$CJ$5:$CY$60,2,0),":",HLOOKUP($BF12,$CJ$5:$CY$60,4,0)))</f>
        <v>$CM$11:$CM$61</v>
      </c>
      <c r="BN12" s="2" t="str">
        <f aca="false">IF(ISERROR(CONCATENATE(HLOOKUP($BF12,$CJ$5:$CY$60,3,0),":",HLOOKUP($BF12,$CJ$5:$CY$60,4,0))),"",CONCATENATE(HLOOKUP($BF12,$CJ$5:$CY$60,3,0),":",HLOOKUP($BF12,$CJ$5:$CY$60,4,0)))</f>
        <v>$CM$11:$CM$61</v>
      </c>
      <c r="BO12" s="2" t="str">
        <f aca="false">IF(ISERROR(CONCATENATE(HLOOKUP($BF12,$DA$5:$DP$60,2,0),":",HLOOKUP($BF12,$DA$5:$DP$60,4,0))),"",CONCATENATE(HLOOKUP($BF12,$DA$5:$DP$60,2,0),":",HLOOKUP($BF12,$DA$5:$DP$60,4,0)))</f>
        <v>$DD$11:$DD$61</v>
      </c>
      <c r="BP12" s="2" t="str">
        <f aca="false">IF(ISERROR(CONCATENATE(HLOOKUP($BF12,$DA$5:$DP$60,3,0),":",HLOOKUP($BF12,$DA$5:$DP$60,4,0))),"",CONCATENATE(HLOOKUP($BF12,$DA$5:$DP$60,3,0),":",HLOOKUP($BF12,$DA$5:$DP$60,4,0)))</f>
        <v>$DD$11:$DD$61</v>
      </c>
      <c r="BQ12" s="2" t="str">
        <f aca="false">IF(ISERROR(CONCATENATE(HLOOKUP($BF12,$BS$5:$CH$60,2,0),":",HLOOKUP($BF12,$BS$5:$CH$60,2,0))),"",CONCATENATE(HLOOKUP($BF12,$BS$5:$CH$60,2,0),":",HLOOKUP($BF12,$BS$5:$CH$60,2,0)))</f>
        <v>$BV$11:$BV$11</v>
      </c>
      <c r="BR12" s="2" t="n">
        <v>1</v>
      </c>
      <c r="BS12" s="2" t="str">
        <f aca="false">IF(HLOOKUP(BS$4,$BL$122:$BO$172,$BR12+1,0)="","",HLOOKUP(BS$4,$BL$122:$BO$172,$BR12+1,0))</f>
        <v>Accurate</v>
      </c>
      <c r="BT12" s="2" t="str">
        <f aca="false">IF(HLOOKUP(BT$4,$BL$122:$BO$172,$BR12+1,0)="","",HLOOKUP(BT$4,$BL$122:$BO$172,$BR12+1,0))</f>
        <v>Accurate</v>
      </c>
      <c r="BU12" s="2" t="str">
        <f aca="false">IF(HLOOKUP(BU$4,$BL$122:$BO$172,$BR12+1,0)="","",HLOOKUP(BU$4,$BL$122:$BO$172,$BR12+1,0))</f>
        <v>Accurate</v>
      </c>
      <c r="BV12" s="2" t="str">
        <f aca="false">IF(HLOOKUP(BV$4,$BL$122:$BO$172,$BR12+1,0)="","",HLOOKUP(BV$4,$BL$122:$BO$172,$BR12+1,0))</f>
        <v>Accurate</v>
      </c>
      <c r="BW12" s="2" t="str">
        <f aca="false">IF(HLOOKUP(BW$4,$BL$122:$BO$172,$BR12+1,0)="","",HLOOKUP(BW$4,$BL$122:$BO$172,$BR12+1,0))</f>
        <v>Accurate</v>
      </c>
      <c r="BX12" s="2" t="str">
        <f aca="false">IF(HLOOKUP(BX$4,$BL$122:$BO$172,$BR12+1,0)="","",HLOOKUP(BX$4,$BL$122:$BO$172,$BR12+1,0))</f>
        <v/>
      </c>
      <c r="BY12" s="2" t="str">
        <f aca="false">IF(HLOOKUP(BY$4,$BL$122:$BO$172,$BR12+1,0)="","",HLOOKUP(BY$4,$BL$122:$BO$172,$BR12+1,0))</f>
        <v/>
      </c>
      <c r="BZ12" s="2" t="str">
        <f aca="false">IF(HLOOKUP(BZ$4,$BL$122:$BO$172,$BR12+1,0)="","",HLOOKUP(BZ$4,$BL$122:$BO$172,$BR12+1,0))</f>
        <v/>
      </c>
      <c r="CA12" s="2" t="str">
        <f aca="false">IF(HLOOKUP(CA$4,$BL$122:$BO$172,$BR12+1,0)="","",HLOOKUP(CA$4,$BL$122:$BO$172,$BR12+1,0))</f>
        <v/>
      </c>
      <c r="CB12" s="2" t="str">
        <f aca="false">IF(HLOOKUP(CB$4,$BL$122:$BO$172,$BR12+1,0)="","",HLOOKUP(CB$4,$BL$122:$BO$172,$BR12+1,0))</f>
        <v/>
      </c>
      <c r="CC12" s="2" t="str">
        <f aca="false">IF(HLOOKUP(CC$4,$BL$122:$BO$172,$BR12+1,0)="","",HLOOKUP(CC$4,$BL$122:$BO$172,$BR12+1,0))</f>
        <v/>
      </c>
      <c r="CD12" s="2" t="str">
        <f aca="false">IF(HLOOKUP(CD$4,$BL$122:$BO$172,$BR12+1,0)="","",HLOOKUP(CD$4,$BL$122:$BO$172,$BR12+1,0))</f>
        <v/>
      </c>
      <c r="CE12" s="2" t="str">
        <f aca="false">IF(HLOOKUP(CE$4,$BL$122:$BO$172,$BR12+1,0)="","",HLOOKUP(CE$4,$BL$122:$BO$172,$BR12+1,0))</f>
        <v/>
      </c>
      <c r="CF12" s="2" t="str">
        <f aca="false">IF(HLOOKUP(CF$4,$BL$122:$BO$172,$BR12+1,0)="","",HLOOKUP(CF$4,$BL$122:$BO$172,$BR12+1,0))</f>
        <v/>
      </c>
      <c r="CG12" s="2" t="str">
        <f aca="false">IF(HLOOKUP(CG$4,$BL$122:$BO$172,$BR12+1,0)="","",HLOOKUP(CG$4,$BL$122:$BO$172,$BR12+1,0))</f>
        <v/>
      </c>
      <c r="CH12" s="2" t="str">
        <f aca="false">IF(HLOOKUP(CH$4,$BL$122:$BO$172,$BR12+1,0)="","",HLOOKUP(CH$4,$BL$122:$BO$172,$BR12+1,0))</f>
        <v/>
      </c>
      <c r="CI12" s="2" t="n">
        <v>1</v>
      </c>
      <c r="CJ12" s="2" t="str">
        <f aca="false">IF(HLOOKUP(CJ$9,$AC$122:$AT$163,$CI12+1,0)="","",HLOOKUP(CJ$9,$AC$122:$AT$163,$CI12+1,0))</f>
        <v>Block</v>
      </c>
      <c r="CK12" s="2" t="str">
        <f aca="false">IF(HLOOKUP(CK$9,$AC$122:$AT$163,$CI12+1,0)="","",HLOOKUP(CK$9,$AC$122:$AT$163,$CI12+1,0))</f>
        <v>Block</v>
      </c>
      <c r="CL12" s="2" t="str">
        <f aca="false">IF(HLOOKUP(CL$9,$AC$122:$AT$163,$CI12+1,0)="","",HLOOKUP(CL$9,$AC$122:$AT$163,$CI12+1,0))</f>
        <v>Catch</v>
      </c>
      <c r="CM12" s="2" t="str">
        <f aca="false">IF(HLOOKUP(CM$9,$AC$122:$AT$163,$CI12+1,0)="","",HLOOKUP(CM$9,$AC$122:$AT$163,$CI12+1,0))</f>
        <v>Block</v>
      </c>
      <c r="CN12" s="2" t="str">
        <f aca="false">IF(HLOOKUP(CN$9,$AC$122:$AT$163,$CI12+1,0)="","",HLOOKUP(CN$9,$AC$122:$AT$163,$CI12+1,0))</f>
        <v>Break Tackle</v>
      </c>
      <c r="CO12" s="2" t="str">
        <f aca="false">IF(HLOOKUP(CO$9,$AC$122:$AT$163,$CI12+1,0)="","",HLOOKUP(CO$9,$AC$122:$AT$163,$CI12+1,0))</f>
        <v/>
      </c>
      <c r="CP12" s="2" t="str">
        <f aca="false">IF(HLOOKUP(CP$9,$AC$122:$AT$163,$CI12+1,0)="","",HLOOKUP(CP$9,$AC$122:$AT$163,$CI12+1,0))</f>
        <v/>
      </c>
      <c r="CQ12" s="2" t="str">
        <f aca="false">IF(HLOOKUP(CQ$9,$AC$122:$AT$163,$CI12+1,0)="","",HLOOKUP(CQ$9,$AC$122:$AT$163,$CI12+1,0))</f>
        <v/>
      </c>
      <c r="CR12" s="2" t="str">
        <f aca="false">IF(HLOOKUP(CR$9,$AC$122:$AT$163,$CI12+1,0)="","",HLOOKUP(CR$9,$AC$122:$AT$163,$CI12+1,0))</f>
        <v/>
      </c>
      <c r="CS12" s="2" t="str">
        <f aca="false">IF(HLOOKUP(CS$9,$AC$122:$AT$163,$CI12+1,0)="","",HLOOKUP(CS$9,$AC$122:$AT$163,$CI12+1,0))</f>
        <v/>
      </c>
      <c r="CT12" s="2" t="str">
        <f aca="false">IF(HLOOKUP(CT$9,$AC$122:$AT$163,$CI12+1,0)="","",HLOOKUP(CT$9,$AC$122:$AT$163,$CI12+1,0))</f>
        <v/>
      </c>
      <c r="CU12" s="2" t="str">
        <f aca="false">IF(HLOOKUP(CU$9,$AC$122:$AT$163,$CI12+1,0)="","",HLOOKUP(CU$9,$AC$122:$AT$163,$CI12+1,0))</f>
        <v/>
      </c>
      <c r="CV12" s="2" t="str">
        <f aca="false">IF(HLOOKUP(CV$9,$AC$122:$AT$163,$CI12+1,0)="","",HLOOKUP(CV$9,$AC$122:$AT$163,$CI12+1,0))</f>
        <v/>
      </c>
      <c r="CW12" s="2" t="e">
        <f aca="false">IF(HLOOKUP(CW$9,$AC$122:$AT$163,$CI12+1,0)="","",HLOOKUP(CW$9,$AC$122:$AT$163,$CI12+1,0))</f>
        <v>#N/A</v>
      </c>
      <c r="CX12" s="2" t="e">
        <f aca="false">IF(HLOOKUP(CX$9,$AC$122:$AT$163,$CI12+1,0)="","",HLOOKUP(CX$9,$AC$122:$AT$163,$CI12+1,0))</f>
        <v>#N/A</v>
      </c>
      <c r="CY12" s="2" t="e">
        <f aca="false">IF(HLOOKUP(CY$9,$AC$122:$AT$163,$CI12+1,0)="","",HLOOKUP(CY$9,$AC$122:$AT$163,$CI12+1,0))</f>
        <v>#N/A</v>
      </c>
      <c r="CZ12" s="2" t="n">
        <v>1</v>
      </c>
      <c r="DA12" s="2" t="str">
        <f aca="false">IF(HLOOKUP(DA$10,$AT$122:$BJ$163,$CZ12+1,0)="","",HLOOKUP(DA$10,$AT$122:$BJ$163,$CZ12+1,0))</f>
        <v>Catch</v>
      </c>
      <c r="DB12" s="2" t="str">
        <f aca="false">IF(HLOOKUP(DB$10,$AT$122:$BJ$163,$CZ12+1,0)="","",HLOOKUP(DB$10,$AT$122:$BJ$163,$CZ12+1,0))</f>
        <v>Catch</v>
      </c>
      <c r="DC12" s="2" t="str">
        <f aca="false">IF(HLOOKUP(DC$10,$AT$122:$BJ$163,$CZ12+1,0)="","",HLOOKUP(DC$10,$AT$122:$BJ$163,$CZ12+1,0))</f>
        <v>Big Hand</v>
      </c>
      <c r="DD12" s="2" t="str">
        <f aca="false">IF(HLOOKUP(DD$10,$AT$122:$BJ$163,$CZ12+1,0)="","",HLOOKUP(DD$10,$AT$122:$BJ$163,$CZ12+1,0))</f>
        <v>Catch</v>
      </c>
      <c r="DE12" s="2" t="str">
        <f aca="false">IF(HLOOKUP(DE$10,$AT$122:$BJ$163,$CZ12+1,0)="","",HLOOKUP(DE$10,$AT$122:$BJ$163,$CZ12+1,0))</f>
        <v>Catch</v>
      </c>
      <c r="DF12" s="2" t="str">
        <f aca="false">IF(HLOOKUP(DF$10,$AT$122:$BJ$163,$CZ12+1,0)="","",HLOOKUP(DF$10,$AT$122:$BJ$163,$CZ12+1,0))</f>
        <v/>
      </c>
      <c r="DG12" s="2" t="str">
        <f aca="false">IF(HLOOKUP(DG$10,$AT$122:$BJ$163,$CZ12+1,0)="","",HLOOKUP(DG$10,$AT$122:$BJ$163,$CZ12+1,0))</f>
        <v/>
      </c>
      <c r="DH12" s="2" t="str">
        <f aca="false">IF(HLOOKUP(DH$10,$AT$122:$BJ$163,$CZ12+1,0)="","",HLOOKUP(DH$10,$AT$122:$BJ$163,$CZ12+1,0))</f>
        <v/>
      </c>
      <c r="DI12" s="2" t="str">
        <f aca="false">IF(HLOOKUP(DI$10,$AT$122:$BJ$163,$CZ12+1,0)="","",HLOOKUP(DI$10,$AT$122:$BJ$163,$CZ12+1,0))</f>
        <v/>
      </c>
      <c r="DJ12" s="2" t="str">
        <f aca="false">IF(HLOOKUP(DJ$10,$AT$122:$BJ$163,$CZ12+1,0)="","",HLOOKUP(DJ$10,$AT$122:$BJ$163,$CZ12+1,0))</f>
        <v/>
      </c>
      <c r="DK12" s="2" t="str">
        <f aca="false">IF(HLOOKUP(DK$10,$AT$122:$BJ$163,$CZ12+1,0)="","",HLOOKUP(DK$10,$AT$122:$BJ$163,$CZ12+1,0))</f>
        <v/>
      </c>
      <c r="DL12" s="2" t="str">
        <f aca="false">IF(HLOOKUP(DL$10,$AT$122:$BJ$163,$CZ12+1,0)="","",HLOOKUP(DL$10,$AT$122:$BJ$163,$CZ12+1,0))</f>
        <v/>
      </c>
      <c r="DM12" s="2" t="str">
        <f aca="false">IF(HLOOKUP(DM$10,$AT$122:$BJ$163,$CZ12+1,0)="","",HLOOKUP(DM$10,$AT$122:$BJ$163,$CZ12+1,0))</f>
        <v/>
      </c>
      <c r="DN12" s="2" t="e">
        <f aca="false">IF(HLOOKUP(DN$10,$AT$122:$BJ$163,$CZ12+1,0)="","",HLOOKUP(DN$10,$AT$122:$BJ$163,$CZ12+1,0))</f>
        <v>#N/A</v>
      </c>
      <c r="DO12" s="2" t="e">
        <f aca="false">IF(HLOOKUP(DO$10,$AT$122:$BJ$163,$CZ12+1,0)="","",HLOOKUP(DO$10,$AT$122:$BJ$163,$CZ12+1,0))</f>
        <v>#N/A</v>
      </c>
      <c r="DP12" s="2" t="e">
        <f aca="false">IF(HLOOKUP(DP$10,$AT$122:$BJ$163,$CZ12+1,0)="","",HLOOKUP(DP$10,$AT$122:$BJ$163,$CZ12+1,0))</f>
        <v>#N/A</v>
      </c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7.1" hidden="false" customHeight="true" outlineLevel="0" collapsed="false">
      <c r="A13" s="0"/>
      <c r="B13" s="24"/>
      <c r="C13" s="48" t="n">
        <v>7</v>
      </c>
      <c r="D13" s="49" t="s">
        <v>65</v>
      </c>
      <c r="E13" s="50" t="n">
        <f aca="false">IF(ISERROR(1000*VLOOKUP($D13,$R$7:$AD$22,8,0)),"",1000*VLOOKUP($D13,$R$7:$AD$22,8,0))</f>
        <v>70000</v>
      </c>
      <c r="F13" s="51" t="n">
        <f aca="false">IF(ISERROR(VLOOKUP($D13,$R$7:$AD$22,9,0)),"",VLOOKUP($D13,$R$7:$AD$22,9,0))</f>
        <v>7</v>
      </c>
      <c r="G13" s="51" t="n">
        <f aca="false">IF(ISERROR(VLOOKUP($D13,$R$7:$AD$22,10,0)),"",VLOOKUP($D13,$R$7:$AD$22,10,0))</f>
        <v>3</v>
      </c>
      <c r="H13" s="51" t="n">
        <f aca="false">IF(ISERROR(VLOOKUP($D13,$R$7:$AD$22,11,0)),"",VLOOKUP($D13,$R$7:$AD$22,11,0))</f>
        <v>3</v>
      </c>
      <c r="I13" s="51" t="n">
        <f aca="false">IF(ISERROR(VLOOKUP($D13,$R$7:$AD$22,12,0)),"",VLOOKUP($D13,$R$7:$AD$22,12,0))</f>
        <v>7</v>
      </c>
      <c r="J13" s="52" t="str">
        <f aca="false">IF(ISNA(VLOOKUP($D13,$R$7:$AD$22,13,0)),"",VLOOKUP($D13,$R$7:$AD$22,13,0))</f>
        <v>Pass, Sure Hands</v>
      </c>
      <c r="K13" s="53"/>
      <c r="L13" s="54"/>
      <c r="M13" s="53" t="s">
        <v>66</v>
      </c>
      <c r="N13" s="54"/>
      <c r="O13" s="55"/>
      <c r="P13" s="16"/>
      <c r="Q13" s="0"/>
      <c r="R13" s="56" t="str">
        <f aca="false">IF(ISNA(VLOOKUP(S13,$B$101:$M$286,12,0)),"",VLOOKUP(S13,$B$101:$M$286,12,0))</f>
        <v>Kreek Rustgouger</v>
      </c>
      <c r="S13" s="45" t="str">
        <f aca="false">IF(HLOOKUP($D$4,$AA$101:$BA$117,8,0)=0,"",HLOOKUP($D$4,$AA$101:$BA$117,8,0))</f>
        <v>Kreek Rustgouger</v>
      </c>
      <c r="T13" s="45" t="n">
        <f aca="false">IF(S13="","",T12+1)</f>
        <v>8</v>
      </c>
      <c r="U13" s="45" t="n">
        <f aca="false">IF(ISNA(VLOOKUP(S13,$B$101:$M$286,10,0)),"",VLOOKUP(S13,$B$101:$M$286,10,0))</f>
        <v>1</v>
      </c>
      <c r="V13" s="45" t="n">
        <f aca="false">IF(R13&lt;&gt;"",COUNTIF($D$7:$D$22,R13),0)</f>
        <v>0</v>
      </c>
      <c r="W13" s="45" t="n">
        <f aca="false">IF(V13&gt;U13,1,0)</f>
        <v>0</v>
      </c>
      <c r="X13" s="57" t="n">
        <f aca="false">IF(IF(ISERROR(VLOOKUP($S13,$B$101:$M$286,11,0)),"",VLOOKUP($S13,$B$101:$M$286,11,0))="N",$V13,0)</f>
        <v>0</v>
      </c>
      <c r="Y13" s="45" t="n">
        <f aca="false">IF(ISNA(VLOOKUP(S13,$B$101:$M$286,7,0)),"",VLOOKUP(S13,$B$101:$M$286,7,0))</f>
        <v>130</v>
      </c>
      <c r="Z13" s="45" t="n">
        <f aca="false">IF(ISNA(VLOOKUP(S13,$B$101:$M$286,2,0)),"",VLOOKUP(S13,$B$101:$M$286,2,0))</f>
        <v>5</v>
      </c>
      <c r="AA13" s="45" t="n">
        <f aca="false">IF(ISNA(VLOOKUP(S13,$B$101:$M$286,3,0)),"",VLOOKUP(S13,$B$101:$M$286,3,0))</f>
        <v>7</v>
      </c>
      <c r="AB13" s="45" t="n">
        <f aca="false">IF(ISNA(VLOOKUP(S13,$B$101:$M$286,4,0)),"",VLOOKUP(S13,$B$101:$M$286,4,0))</f>
        <v>2</v>
      </c>
      <c r="AC13" s="45" t="n">
        <f aca="false">IF(ISNA(VLOOKUP(S13,$B$101:$M$286,5,0)),"",VLOOKUP(S13,$B$101:$M$286,5,0))</f>
        <v>9</v>
      </c>
      <c r="AD13" s="45" t="str">
        <f aca="false">IF(ISNA(VLOOKUP(S13,$B$101:$M$286,6,0)),"",VLOOKUP(S13,$B$101:$M$286,6,0))</f>
        <v>Loner, Ball &amp; Chain, Mighty Blow, No Hands, Prehensive Tail, Secret Weapon</v>
      </c>
      <c r="AE13" s="0"/>
      <c r="AF13" s="3" t="str">
        <f aca="true">IF(K13="","O",IF(AND(K13=IF(ISNA(VLOOKUP(K13,INDIRECT($BO13,1),1,0)),"'#",VLOOKUP(K13,INDIRECT($BO13,1),1,0)),K13=IF(ISNA(VLOOKUP(K13,INDIRECT($BM13,1),1,0)),"'#",VLOOKUP(K13,INDIRECT($BM13,1),1,0))),"S",IF(K13&lt;&gt;IF(ISNA(VLOOKUP(K13,INDIRECT($BM13,1),1,0)),"'#",VLOOKUP(K13,INDIRECT($BM13,1),1,0)),"D","N")))</f>
        <v>O</v>
      </c>
      <c r="AG13" s="3" t="str">
        <f aca="true">IF(L13="","O",IF(AND(L13=IF(ISNA(VLOOKUP(L13,INDIRECT($BO13,1),1,0)),"'#",VLOOKUP(L13,INDIRECT($BO13,1),1,0)),L13=IF(ISNA(VLOOKUP(L13,INDIRECT($BM13,1),1,0)),"'#",VLOOKUP(L13,INDIRECT($BM13,1),1,0))),"S",IF(L13&lt;&gt;IF(ISNA(VLOOKUP(L13,INDIRECT($BM13,1),1,0)),"'#",VLOOKUP(L13,INDIRECT($BM13,1),1,0)),"D","N")))</f>
        <v>O</v>
      </c>
      <c r="AH13" s="3" t="str">
        <f aca="true">IF(M13="","O",IF(AND(M13=IF(ISNA(VLOOKUP(M13,INDIRECT($BO13,1),1,0)),"'#",VLOOKUP(M13,INDIRECT($BO13,1),1,0)),M13=IF(ISNA(VLOOKUP(M13,INDIRECT($BM13,1),1,0)),"'#",VLOOKUP(M13,INDIRECT($BM13,1),1,0))),"S",IF(M13&lt;&gt;IF(ISNA(VLOOKUP(M13,INDIRECT($BM13,1),1,0)),"'#",VLOOKUP(M13,INDIRECT($BM13,1),1,0)),"D","N")))</f>
        <v>N</v>
      </c>
      <c r="AI13" s="3" t="str">
        <f aca="true">IF(N13="","O",IF(AND(N13=IF(ISNA(VLOOKUP(N13,INDIRECT($BO13,1),1,0)),"'#",VLOOKUP(N13,INDIRECT($BO13,1),1,0)),N13=IF(ISNA(VLOOKUP(N13,INDIRECT($BM13,1),1,0)),"'#",VLOOKUP(N13,INDIRECT($BM13,1),1,0))),"S",IF(N13&lt;&gt;IF(ISNA(VLOOKUP(N13,INDIRECT($BM13,1),1,0)),"'#",VLOOKUP(N13,INDIRECT($BM13,1),1,0)),"D","N")))</f>
        <v>O</v>
      </c>
      <c r="AJ13" s="3" t="str">
        <f aca="true">IF(O13="","O",IF(AND(O13=IF(ISNA(VLOOKUP(O13,INDIRECT($BO13,1),1,0)),"'#",VLOOKUP(O13,INDIRECT($BO13,1),1,0)),O13=IF(ISNA(VLOOKUP(O13,INDIRECT($BM13,1),1,0)),"'#",VLOOKUP(O13,INDIRECT($BM13,1),1,0))),"S",IF(O13&lt;&gt;IF(ISNA(VLOOKUP(O13,INDIRECT($BM13,1),1,0)),"'#",VLOOKUP(O13,INDIRECT($BM13,1),1,0)),"D","N")))</f>
        <v>O</v>
      </c>
      <c r="AK13" s="3" t="str">
        <f aca="false">CONCATENATE($BB13,$AX13,AF13,$AP13,$AQ13,$AR13)</f>
        <v>11O---</v>
      </c>
      <c r="AL13" s="3" t="str">
        <f aca="false">CONCATENATE($BB13,$AX13,AG13,$AP13,$AQ13,$AR13)</f>
        <v>11O---</v>
      </c>
      <c r="AM13" s="3" t="str">
        <f aca="false">CONCATENATE($BB13,$AX13,AH13,$AP13,$AQ13,$AR13)</f>
        <v>11N---</v>
      </c>
      <c r="AN13" s="3" t="str">
        <f aca="false">CONCATENATE($BB13,$AX13,AI13,$AP13,$AQ13,$AR13)</f>
        <v>11O---</v>
      </c>
      <c r="AO13" s="3" t="str">
        <f aca="false">CONCATENATE($BB13,$AX13,AJ13,$AP13,$AQ13,$AR13)</f>
        <v>11O---</v>
      </c>
      <c r="AP13" s="3" t="str">
        <f aca="false">IF($AY$5,"B","-")</f>
        <v>-</v>
      </c>
      <c r="AQ13" s="3" t="str">
        <f aca="false">IF($AZ$5,"K","-")</f>
        <v>-</v>
      </c>
      <c r="AR13" s="3" t="str">
        <f aca="false">IF($BA$5,"T","-")</f>
        <v>-</v>
      </c>
      <c r="AS13" s="3" t="str">
        <f aca="false">HLOOKUP(VLOOKUP(AK13,$AA$208:$AB$263,2,0),$BK$6:$BQ$22,($BG13+1),0)</f>
        <v>$CK$11:$CK$61</v>
      </c>
      <c r="AT13" s="3" t="str">
        <f aca="false">HLOOKUP(VLOOKUP(AL13,$AA$208:$AB$263,2,0),$BK$6:$BQ$22,($BG13+1),0)</f>
        <v>$CK$11:$CK$61</v>
      </c>
      <c r="AU13" s="3" t="str">
        <f aca="false">HLOOKUP(VLOOKUP(AM13,$AA$208:$AB$263,2,0),$BK$6:$BQ$22,($BG13+1),0)</f>
        <v>$BT$11:$BT$61</v>
      </c>
      <c r="AV13" s="3" t="str">
        <f aca="false">HLOOKUP(VLOOKUP(AN13,$AA$208:$AB$263,2,0),$BK$6:$BQ$22,($BG13+1),0)</f>
        <v>$CK$11:$CK$61</v>
      </c>
      <c r="AW13" s="3" t="str">
        <f aca="false">HLOOKUP(VLOOKUP(AO13,$AA$208:$AB$263,2,0),$BK$6:$BQ$22,($BG13+1),0)</f>
        <v>$CK$11:$CK$61</v>
      </c>
      <c r="AX13" s="2" t="n">
        <f aca="false">COUNTIF(AF13:AJ13,"N")</f>
        <v>1</v>
      </c>
      <c r="AY13" s="2" t="n">
        <f aca="false">COUNTIF(AF13:AJ13,"D")</f>
        <v>0</v>
      </c>
      <c r="AZ13" s="2" t="n">
        <f aca="false">IF((AX13+AY13+BA13)&gt;1,1,0)</f>
        <v>0</v>
      </c>
      <c r="BA13" s="2" t="n">
        <f aca="false">COUNTIF(AF13:AJ13,"S")</f>
        <v>0</v>
      </c>
      <c r="BB13" s="2" t="n">
        <f aca="false">SUM(AX13+AY13+BA13)</f>
        <v>1</v>
      </c>
      <c r="BC13" s="3" t="n">
        <f aca="false">COUNTIF($AF13:$AG13,"N")*(15+5*COUNTIF($AF13:$AG13,"N"))+30*COUNTIF($AF13:$AG13,"D")+COUNTIF($AF13:$AF13,"S")*($BP$123*COUNTIF($K$7:$O$22,"MA+")+$BP$126*COUNTIF($K$7:$O$22,"ST+")+$BP$125*COUNTIF($K$7:$O$22,"AG+")+$BP$124*COUNTIF($K$7:$O$22,"AV+"))</f>
        <v>0</v>
      </c>
      <c r="BD13" s="3" t="n">
        <f aca="false">COUNTIF($AF13:$AI13,"N")*(15+5*COUNTIF($AF13:$AI13,"N"))-IF($AX13&gt;0,$BC13,0)+30*COUNTIF($AH13:$AI13,"D")+COUNTIF($AH13:$AI13,"S")*($BP$123*COUNTIF($K$7:$O$22,"MA+")+$BP$126*COUNTIF($K$7:$O$22,"ST+")+$BP$125*COUNTIF($K$7:$O$22,"AG+")+$BP$124*COUNTIF($K$7:$O$22,"AV+"))</f>
        <v>20</v>
      </c>
      <c r="BE13" s="3" t="n">
        <f aca="false">IF($AX13&lt;2,20*COUNTIF($AJ13,"N")+30*COUNTIF($AJ13,"D")+COUNTIF($AJ13,"S")*($BP$123*COUNTIF($K$7:$O$22,"MA+")+$BP$126*COUNTIF($K$7:$O$22,"ST+")+$BP$125*COUNTIF($K$7:$O$22,"AG+")+$BP$124*COUNTIF($K$7:$O$22,"AV+")),30*COUNTIF($AJ13,"N"))</f>
        <v>0</v>
      </c>
      <c r="BF13" s="58" t="str">
        <f aca="false">IF(ISNA(VLOOKUP(D13,$R$6:$T$22,2,0)),"",VLOOKUP(D13,$R$6:$T$22,2,0))</f>
        <v>Thrower Skaven</v>
      </c>
      <c r="BG13" s="3" t="n">
        <v>7</v>
      </c>
      <c r="BH13" s="3" t="str">
        <f aca="false">IF(AND($V$6=4,OR(NOT($BA$5),AND($BA$5,$BA13=1))),$BK13,$BL13)</f>
        <v>$BT$11:$BT$61</v>
      </c>
      <c r="BI13" s="3" t="str">
        <f aca="false">IF(AND($V$6=4,OR(NOT($BA$5),AND($BA$5,$BA13=1))),$BM13,$BN13)</f>
        <v>$CK$11:$CK$61</v>
      </c>
      <c r="BJ13" s="3" t="str">
        <f aca="false">IF(AND($V$6=4,OR(NOT($BA$5),AND($BA$5,$BA13=1))),$BO13,$BP13)</f>
        <v>$DB$11:$DB$61</v>
      </c>
      <c r="BK13" s="2" t="str">
        <f aca="false">IF(ISERROR(CONCATENATE(HLOOKUP($BF13,$BS$5:$CH$60,2,0),":",HLOOKUP($BF13,$BS$5:$CH$60,4,0))),"",CONCATENATE(HLOOKUP($BF13,$BS$5:$CH$60,2,0),":",HLOOKUP($BF13,$BS$5:$CH$60,4,0)))</f>
        <v>$BT$11:$BT$61</v>
      </c>
      <c r="BL13" s="2" t="str">
        <f aca="false">IF(ISERROR(CONCATENATE(HLOOKUP($BF13,$BS$5:$CH$60,3,0),":",HLOOKUP($BF13,$BS$5:$CH$60,4,0))),"",CONCATENATE(HLOOKUP($BF13,$BS$5:$CH$60,3,0),":",HLOOKUP($BF13,$BS$5:$CH$60,4,0)))</f>
        <v>$BT$11:$BT$61</v>
      </c>
      <c r="BM13" s="2" t="str">
        <f aca="false">IF(ISERROR(CONCATENATE(HLOOKUP($BF13,$CJ$5:$CY$60,2,0),":",HLOOKUP($BF13,$CJ$5:$CY$60,4,0))),"",CONCATENATE(HLOOKUP($BF13,$CJ$5:$CY$60,2,0),":",HLOOKUP($BF13,$CJ$5:$CY$60,4,0)))</f>
        <v>$CK$11:$CK$61</v>
      </c>
      <c r="BN13" s="2" t="str">
        <f aca="false">IF(ISERROR(CONCATENATE(HLOOKUP($BF13,$CJ$5:$CY$60,3,0),":",HLOOKUP($BF13,$CJ$5:$CY$60,4,0))),"",CONCATENATE(HLOOKUP($BF13,$CJ$5:$CY$60,3,0),":",HLOOKUP($BF13,$CJ$5:$CY$60,4,0)))</f>
        <v>$CK$11:$CK$61</v>
      </c>
      <c r="BO13" s="2" t="str">
        <f aca="false">IF(ISERROR(CONCATENATE(HLOOKUP($BF13,$DA$5:$DP$60,2,0),":",HLOOKUP($BF13,$DA$5:$DP$60,4,0))),"",CONCATENATE(HLOOKUP($BF13,$DA$5:$DP$60,2,0),":",HLOOKUP($BF13,$DA$5:$DP$60,4,0)))</f>
        <v>$DB$11:$DB$61</v>
      </c>
      <c r="BP13" s="2" t="str">
        <f aca="false">IF(ISERROR(CONCATENATE(HLOOKUP($BF13,$DA$5:$DP$60,3,0),":",HLOOKUP($BF13,$DA$5:$DP$60,4,0))),"",CONCATENATE(HLOOKUP($BF13,$DA$5:$DP$60,3,0),":",HLOOKUP($BF13,$DA$5:$DP$60,4,0)))</f>
        <v>$DB$11:$DB$61</v>
      </c>
      <c r="BQ13" s="2" t="str">
        <f aca="false">IF(ISERROR(CONCATENATE(HLOOKUP($BF13,$BS$5:$CH$60,2,0),":",HLOOKUP($BF13,$BS$5:$CH$60,2,0))),"",CONCATENATE(HLOOKUP($BF13,$BS$5:$CH$60,2,0),":",HLOOKUP($BF13,$BS$5:$CH$60,2,0)))</f>
        <v>$BT$11:$BT$11</v>
      </c>
      <c r="BR13" s="2" t="n">
        <v>2</v>
      </c>
      <c r="BS13" s="2" t="str">
        <f aca="false">IF(HLOOKUP(BS$4,$BL$122:$BO$172,$BR13+1,0)="","",HLOOKUP(BS$4,$BL$122:$BO$172,$BR13+1,0))</f>
        <v>Big Hand</v>
      </c>
      <c r="BT13" s="2" t="str">
        <f aca="false">IF(HLOOKUP(BT$4,$BL$122:$BO$172,$BR13+1,0)="","",HLOOKUP(BT$4,$BL$122:$BO$172,$BR13+1,0))</f>
        <v>Big Hand</v>
      </c>
      <c r="BU13" s="2" t="str">
        <f aca="false">IF(HLOOKUP(BU$4,$BL$122:$BO$172,$BR13+1,0)="","",HLOOKUP(BU$4,$BL$122:$BO$172,$BR13+1,0))</f>
        <v>Big Hand</v>
      </c>
      <c r="BV13" s="2" t="str">
        <f aca="false">IF(HLOOKUP(BV$4,$BL$122:$BO$172,$BR13+1,0)="","",HLOOKUP(BV$4,$BL$122:$BO$172,$BR13+1,0))</f>
        <v>Big Hand</v>
      </c>
      <c r="BW13" s="2" t="str">
        <f aca="false">IF(HLOOKUP(BW$4,$BL$122:$BO$172,$BR13+1,0)="","",HLOOKUP(BW$4,$BL$122:$BO$172,$BR13+1,0))</f>
        <v>Big Hand</v>
      </c>
      <c r="BX13" s="2" t="str">
        <f aca="false">IF(HLOOKUP(BX$4,$BL$122:$BO$172,$BR13+1,0)="","",HLOOKUP(BX$4,$BL$122:$BO$172,$BR13+1,0))</f>
        <v/>
      </c>
      <c r="BY13" s="2" t="str">
        <f aca="false">IF(HLOOKUP(BY$4,$BL$122:$BO$172,$BR13+1,0)="","",HLOOKUP(BY$4,$BL$122:$BO$172,$BR13+1,0))</f>
        <v/>
      </c>
      <c r="BZ13" s="2" t="str">
        <f aca="false">IF(HLOOKUP(BZ$4,$BL$122:$BO$172,$BR13+1,0)="","",HLOOKUP(BZ$4,$BL$122:$BO$172,$BR13+1,0))</f>
        <v/>
      </c>
      <c r="CA13" s="2" t="str">
        <f aca="false">IF(HLOOKUP(CA$4,$BL$122:$BO$172,$BR13+1,0)="","",HLOOKUP(CA$4,$BL$122:$BO$172,$BR13+1,0))</f>
        <v/>
      </c>
      <c r="CB13" s="2" t="str">
        <f aca="false">IF(HLOOKUP(CB$4,$BL$122:$BO$172,$BR13+1,0)="","",HLOOKUP(CB$4,$BL$122:$BO$172,$BR13+1,0))</f>
        <v/>
      </c>
      <c r="CC13" s="2" t="str">
        <f aca="false">IF(HLOOKUP(CC$4,$BL$122:$BO$172,$BR13+1,0)="","",HLOOKUP(CC$4,$BL$122:$BO$172,$BR13+1,0))</f>
        <v/>
      </c>
      <c r="CD13" s="2" t="str">
        <f aca="false">IF(HLOOKUP(CD$4,$BL$122:$BO$172,$BR13+1,0)="","",HLOOKUP(CD$4,$BL$122:$BO$172,$BR13+1,0))</f>
        <v/>
      </c>
      <c r="CE13" s="2" t="str">
        <f aca="false">IF(HLOOKUP(CE$4,$BL$122:$BO$172,$BR13+1,0)="","",HLOOKUP(CE$4,$BL$122:$BO$172,$BR13+1,0))</f>
        <v/>
      </c>
      <c r="CF13" s="2" t="str">
        <f aca="false">IF(HLOOKUP(CF$4,$BL$122:$BO$172,$BR13+1,0)="","",HLOOKUP(CF$4,$BL$122:$BO$172,$BR13+1,0))</f>
        <v/>
      </c>
      <c r="CG13" s="2" t="str">
        <f aca="false">IF(HLOOKUP(CG$4,$BL$122:$BO$172,$BR13+1,0)="","",HLOOKUP(CG$4,$BL$122:$BO$172,$BR13+1,0))</f>
        <v/>
      </c>
      <c r="CH13" s="2" t="str">
        <f aca="false">IF(HLOOKUP(CH$4,$BL$122:$BO$172,$BR13+1,0)="","",HLOOKUP(CH$4,$BL$122:$BO$172,$BR13+1,0))</f>
        <v/>
      </c>
      <c r="CI13" s="2" t="n">
        <v>2</v>
      </c>
      <c r="CJ13" s="2" t="str">
        <f aca="false">IF(HLOOKUP(CJ$9,$AC$122:$AT$163,$CI13+1,0)="","",HLOOKUP(CJ$9,$AC$122:$AT$163,$CI13+1,0))</f>
        <v>Dauntless</v>
      </c>
      <c r="CK13" s="2" t="str">
        <f aca="false">IF(HLOOKUP(CK$9,$AC$122:$AT$163,$CI13+1,0)="","",HLOOKUP(CK$9,$AC$122:$AT$163,$CI13+1,0))</f>
        <v>Dauntless</v>
      </c>
      <c r="CL13" s="2" t="str">
        <f aca="false">IF(HLOOKUP(CL$9,$AC$122:$AT$163,$CI13+1,0)="","",HLOOKUP(CL$9,$AC$122:$AT$163,$CI13+1,0))</f>
        <v>Diving Catch</v>
      </c>
      <c r="CM13" s="2" t="str">
        <f aca="false">IF(HLOOKUP(CM$9,$AC$122:$AT$163,$CI13+1,0)="","",HLOOKUP(CM$9,$AC$122:$AT$163,$CI13+1,0))</f>
        <v>Dauntless</v>
      </c>
      <c r="CN13" s="2" t="str">
        <f aca="false">IF(HLOOKUP(CN$9,$AC$122:$AT$163,$CI13+1,0)="","",HLOOKUP(CN$9,$AC$122:$AT$163,$CI13+1,0))</f>
        <v>Grab</v>
      </c>
      <c r="CO13" s="2" t="str">
        <f aca="false">IF(HLOOKUP(CO$9,$AC$122:$AT$163,$CI13+1,0)="","",HLOOKUP(CO$9,$AC$122:$AT$163,$CI13+1,0))</f>
        <v/>
      </c>
      <c r="CP13" s="2" t="str">
        <f aca="false">IF(HLOOKUP(CP$9,$AC$122:$AT$163,$CI13+1,0)="","",HLOOKUP(CP$9,$AC$122:$AT$163,$CI13+1,0))</f>
        <v/>
      </c>
      <c r="CQ13" s="2" t="str">
        <f aca="false">IF(HLOOKUP(CQ$9,$AC$122:$AT$163,$CI13+1,0)="","",HLOOKUP(CQ$9,$AC$122:$AT$163,$CI13+1,0))</f>
        <v/>
      </c>
      <c r="CR13" s="2" t="str">
        <f aca="false">IF(HLOOKUP(CR$9,$AC$122:$AT$163,$CI13+1,0)="","",HLOOKUP(CR$9,$AC$122:$AT$163,$CI13+1,0))</f>
        <v/>
      </c>
      <c r="CS13" s="2" t="str">
        <f aca="false">IF(HLOOKUP(CS$9,$AC$122:$AT$163,$CI13+1,0)="","",HLOOKUP(CS$9,$AC$122:$AT$163,$CI13+1,0))</f>
        <v/>
      </c>
      <c r="CT13" s="2" t="str">
        <f aca="false">IF(HLOOKUP(CT$9,$AC$122:$AT$163,$CI13+1,0)="","",HLOOKUP(CT$9,$AC$122:$AT$163,$CI13+1,0))</f>
        <v/>
      </c>
      <c r="CU13" s="2" t="str">
        <f aca="false">IF(HLOOKUP(CU$9,$AC$122:$AT$163,$CI13+1,0)="","",HLOOKUP(CU$9,$AC$122:$AT$163,$CI13+1,0))</f>
        <v/>
      </c>
      <c r="CV13" s="2" t="str">
        <f aca="false">IF(HLOOKUP(CV$9,$AC$122:$AT$163,$CI13+1,0)="","",HLOOKUP(CV$9,$AC$122:$AT$163,$CI13+1,0))</f>
        <v/>
      </c>
      <c r="CW13" s="2" t="e">
        <f aca="false">IF(HLOOKUP(CW$9,$AC$122:$AT$163,$CI13+1,0)="","",HLOOKUP(CW$9,$AC$122:$AT$163,$CI13+1,0))</f>
        <v>#N/A</v>
      </c>
      <c r="CX13" s="2" t="e">
        <f aca="false">IF(HLOOKUP(CX$9,$AC$122:$AT$163,$CI13+1,0)="","",HLOOKUP(CX$9,$AC$122:$AT$163,$CI13+1,0))</f>
        <v>#N/A</v>
      </c>
      <c r="CY13" s="2" t="e">
        <f aca="false">IF(HLOOKUP(CY$9,$AC$122:$AT$163,$CI13+1,0)="","",HLOOKUP(CY$9,$AC$122:$AT$163,$CI13+1,0))</f>
        <v>#N/A</v>
      </c>
      <c r="CZ13" s="2" t="n">
        <v>2</v>
      </c>
      <c r="DA13" s="2" t="str">
        <f aca="false">IF(HLOOKUP(DA$10,$AT$122:$BJ$163,$CZ13+1,0)="","",HLOOKUP(DA$10,$AT$122:$BJ$163,$CZ13+1,0))</f>
        <v>Diving Catch</v>
      </c>
      <c r="DB13" s="2" t="str">
        <f aca="false">IF(HLOOKUP(DB$10,$AT$122:$BJ$163,$CZ13+1,0)="","",HLOOKUP(DB$10,$AT$122:$BJ$163,$CZ13+1,0))</f>
        <v>Diving Catch</v>
      </c>
      <c r="DC13" s="2" t="str">
        <f aca="false">IF(HLOOKUP(DC$10,$AT$122:$BJ$163,$CZ13+1,0)="","",HLOOKUP(DC$10,$AT$122:$BJ$163,$CZ13+1,0))</f>
        <v>Claw</v>
      </c>
      <c r="DD13" s="2" t="str">
        <f aca="false">IF(HLOOKUP(DD$10,$AT$122:$BJ$163,$CZ13+1,0)="","",HLOOKUP(DD$10,$AT$122:$BJ$163,$CZ13+1,0))</f>
        <v>Diving Catch</v>
      </c>
      <c r="DE13" s="2" t="str">
        <f aca="false">IF(HLOOKUP(DE$10,$AT$122:$BJ$163,$CZ13+1,0)="","",HLOOKUP(DE$10,$AT$122:$BJ$163,$CZ13+1,0))</f>
        <v>Diving Catch</v>
      </c>
      <c r="DF13" s="2" t="str">
        <f aca="false">IF(HLOOKUP(DF$10,$AT$122:$BJ$163,$CZ13+1,0)="","",HLOOKUP(DF$10,$AT$122:$BJ$163,$CZ13+1,0))</f>
        <v/>
      </c>
      <c r="DG13" s="2" t="str">
        <f aca="false">IF(HLOOKUP(DG$10,$AT$122:$BJ$163,$CZ13+1,0)="","",HLOOKUP(DG$10,$AT$122:$BJ$163,$CZ13+1,0))</f>
        <v/>
      </c>
      <c r="DH13" s="2" t="str">
        <f aca="false">IF(HLOOKUP(DH$10,$AT$122:$BJ$163,$CZ13+1,0)="","",HLOOKUP(DH$10,$AT$122:$BJ$163,$CZ13+1,0))</f>
        <v/>
      </c>
      <c r="DI13" s="2" t="str">
        <f aca="false">IF(HLOOKUP(DI$10,$AT$122:$BJ$163,$CZ13+1,0)="","",HLOOKUP(DI$10,$AT$122:$BJ$163,$CZ13+1,0))</f>
        <v/>
      </c>
      <c r="DJ13" s="2" t="str">
        <f aca="false">IF(HLOOKUP(DJ$10,$AT$122:$BJ$163,$CZ13+1,0)="","",HLOOKUP(DJ$10,$AT$122:$BJ$163,$CZ13+1,0))</f>
        <v/>
      </c>
      <c r="DK13" s="2" t="str">
        <f aca="false">IF(HLOOKUP(DK$10,$AT$122:$BJ$163,$CZ13+1,0)="","",HLOOKUP(DK$10,$AT$122:$BJ$163,$CZ13+1,0))</f>
        <v/>
      </c>
      <c r="DL13" s="2" t="str">
        <f aca="false">IF(HLOOKUP(DL$10,$AT$122:$BJ$163,$CZ13+1,0)="","",HLOOKUP(DL$10,$AT$122:$BJ$163,$CZ13+1,0))</f>
        <v/>
      </c>
      <c r="DM13" s="2" t="str">
        <f aca="false">IF(HLOOKUP(DM$10,$AT$122:$BJ$163,$CZ13+1,0)="","",HLOOKUP(DM$10,$AT$122:$BJ$163,$CZ13+1,0))</f>
        <v/>
      </c>
      <c r="DN13" s="2" t="e">
        <f aca="false">IF(HLOOKUP(DN$10,$AT$122:$BJ$163,$CZ13+1,0)="","",HLOOKUP(DN$10,$AT$122:$BJ$163,$CZ13+1,0))</f>
        <v>#N/A</v>
      </c>
      <c r="DO13" s="2" t="e">
        <f aca="false">IF(HLOOKUP(DO$10,$AT$122:$BJ$163,$CZ13+1,0)="","",HLOOKUP(DO$10,$AT$122:$BJ$163,$CZ13+1,0))</f>
        <v>#N/A</v>
      </c>
      <c r="DP13" s="2" t="e">
        <f aca="false">IF(HLOOKUP(DP$10,$AT$122:$BJ$163,$CZ13+1,0)="","",HLOOKUP(DP$10,$AT$122:$BJ$163,$CZ13+1,0))</f>
        <v>#N/A</v>
      </c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7.1" hidden="false" customHeight="true" outlineLevel="0" collapsed="false">
      <c r="A14" s="0"/>
      <c r="B14" s="24"/>
      <c r="C14" s="48" t="n">
        <v>8</v>
      </c>
      <c r="D14" s="49" t="s">
        <v>65</v>
      </c>
      <c r="E14" s="50" t="n">
        <f aca="false">IF(ISERROR(1000*VLOOKUP($D14,$R$7:$AD$22,8,0)),"",1000*VLOOKUP($D14,$R$7:$AD$22,8,0))</f>
        <v>70000</v>
      </c>
      <c r="F14" s="51" t="n">
        <f aca="false">IF(ISERROR(VLOOKUP($D14,$R$7:$AD$22,9,0)),"",VLOOKUP($D14,$R$7:$AD$22,9,0))</f>
        <v>7</v>
      </c>
      <c r="G14" s="51" t="n">
        <f aca="false">IF(ISERROR(VLOOKUP($D14,$R$7:$AD$22,10,0)),"",VLOOKUP($D14,$R$7:$AD$22,10,0))</f>
        <v>3</v>
      </c>
      <c r="H14" s="51" t="n">
        <f aca="false">IF(ISERROR(VLOOKUP($D14,$R$7:$AD$22,11,0)),"",VLOOKUP($D14,$R$7:$AD$22,11,0))</f>
        <v>3</v>
      </c>
      <c r="I14" s="51" t="n">
        <f aca="false">IF(ISERROR(VLOOKUP($D14,$R$7:$AD$22,12,0)),"",VLOOKUP($D14,$R$7:$AD$22,12,0))</f>
        <v>7</v>
      </c>
      <c r="J14" s="52" t="str">
        <f aca="false">IF(ISNA(VLOOKUP($D14,$R$7:$AD$22,13,0)),"",VLOOKUP($D14,$R$7:$AD$22,13,0))</f>
        <v>Pass, Sure Hands</v>
      </c>
      <c r="K14" s="53"/>
      <c r="L14" s="54"/>
      <c r="M14" s="53"/>
      <c r="N14" s="54"/>
      <c r="O14" s="55"/>
      <c r="P14" s="16"/>
      <c r="Q14" s="0"/>
      <c r="R14" s="56" t="str">
        <f aca="false">IF(ISNA(VLOOKUP(S14,$B$101:$M$286,12,0)),"",VLOOKUP(S14,$B$101:$M$286,12,0))</f>
        <v>Skitter Stab-Stab</v>
      </c>
      <c r="S14" s="45" t="str">
        <f aca="false">IF(HLOOKUP($D$4,$AA$101:$BA$117,9,0)=0,"",HLOOKUP($D$4,$AA$101:$BA$117,9,0))</f>
        <v>Skitter Stab-Stab</v>
      </c>
      <c r="T14" s="45" t="n">
        <f aca="false">IF(S14="","",T13+1)</f>
        <v>9</v>
      </c>
      <c r="U14" s="45" t="n">
        <f aca="false">IF(ISNA(VLOOKUP(S14,$B$101:$M$286,10,0)),"",VLOOKUP(S14,$B$101:$M$286,10,0))</f>
        <v>1</v>
      </c>
      <c r="V14" s="45" t="n">
        <f aca="false">IF(R14&lt;&gt;"",COUNTIF($D$7:$D$22,R14),0)</f>
        <v>0</v>
      </c>
      <c r="W14" s="45" t="n">
        <f aca="false">IF(V14&gt;U14,1,0)</f>
        <v>0</v>
      </c>
      <c r="X14" s="57" t="n">
        <f aca="false">IF(IF(ISERROR(VLOOKUP($S14,$B$101:$M$286,11,0)),"",VLOOKUP($S14,$B$101:$M$286,11,0))="N",$V14,0)</f>
        <v>0</v>
      </c>
      <c r="Y14" s="45" t="n">
        <f aca="false">IF(ISNA(VLOOKUP(S14,$B$101:$M$286,7,0)),"",VLOOKUP(S14,$B$101:$M$286,7,0))</f>
        <v>160</v>
      </c>
      <c r="Z14" s="45" t="n">
        <f aca="false">IF(ISNA(VLOOKUP(S14,$B$101:$M$286,2,0)),"",VLOOKUP(S14,$B$101:$M$286,2,0))</f>
        <v>9</v>
      </c>
      <c r="AA14" s="45" t="n">
        <f aca="false">IF(ISNA(VLOOKUP(S14,$B$101:$M$286,3,0)),"",VLOOKUP(S14,$B$101:$M$286,3,0))</f>
        <v>2</v>
      </c>
      <c r="AB14" s="45" t="n">
        <f aca="false">IF(ISNA(VLOOKUP(S14,$B$101:$M$286,4,0)),"",VLOOKUP(S14,$B$101:$M$286,4,0))</f>
        <v>4</v>
      </c>
      <c r="AC14" s="45" t="n">
        <f aca="false">IF(ISNA(VLOOKUP(S14,$B$101:$M$286,5,0)),"",VLOOKUP(S14,$B$101:$M$286,5,0))</f>
        <v>7</v>
      </c>
      <c r="AD14" s="45" t="str">
        <f aca="false">IF(ISNA(VLOOKUP(S14,$B$101:$M$286,6,0)),"",VLOOKUP(S14,$B$101:$M$286,6,0))</f>
        <v>Loner, Dodge, Prehensile Tail, Shadowing, Stab</v>
      </c>
      <c r="AE14" s="0"/>
      <c r="AF14" s="3" t="str">
        <f aca="true">IF(K14="","O",IF(AND(K14=IF(ISNA(VLOOKUP(K14,INDIRECT($BO14,1),1,0)),"'#",VLOOKUP(K14,INDIRECT($BO14,1),1,0)),K14=IF(ISNA(VLOOKUP(K14,INDIRECT($BM14,1),1,0)),"'#",VLOOKUP(K14,INDIRECT($BM14,1),1,0))),"S",IF(K14&lt;&gt;IF(ISNA(VLOOKUP(K14,INDIRECT($BM14,1),1,0)),"'#",VLOOKUP(K14,INDIRECT($BM14,1),1,0)),"D","N")))</f>
        <v>O</v>
      </c>
      <c r="AG14" s="3" t="str">
        <f aca="true">IF(L14="","O",IF(AND(L14=IF(ISNA(VLOOKUP(L14,INDIRECT($BO14,1),1,0)),"'#",VLOOKUP(L14,INDIRECT($BO14,1),1,0)),L14=IF(ISNA(VLOOKUP(L14,INDIRECT($BM14,1),1,0)),"'#",VLOOKUP(L14,INDIRECT($BM14,1),1,0))),"S",IF(L14&lt;&gt;IF(ISNA(VLOOKUP(L14,INDIRECT($BM14,1),1,0)),"'#",VLOOKUP(L14,INDIRECT($BM14,1),1,0)),"D","N")))</f>
        <v>O</v>
      </c>
      <c r="AH14" s="3" t="str">
        <f aca="true">IF(M14="","O",IF(AND(M14=IF(ISNA(VLOOKUP(M14,INDIRECT($BO14,1),1,0)),"'#",VLOOKUP(M14,INDIRECT($BO14,1),1,0)),M14=IF(ISNA(VLOOKUP(M14,INDIRECT($BM14,1),1,0)),"'#",VLOOKUP(M14,INDIRECT($BM14,1),1,0))),"S",IF(M14&lt;&gt;IF(ISNA(VLOOKUP(M14,INDIRECT($BM14,1),1,0)),"'#",VLOOKUP(M14,INDIRECT($BM14,1),1,0)),"D","N")))</f>
        <v>O</v>
      </c>
      <c r="AI14" s="3" t="str">
        <f aca="true">IF(N14="","O",IF(AND(N14=IF(ISNA(VLOOKUP(N14,INDIRECT($BO14,1),1,0)),"'#",VLOOKUP(N14,INDIRECT($BO14,1),1,0)),N14=IF(ISNA(VLOOKUP(N14,INDIRECT($BM14,1),1,0)),"'#",VLOOKUP(N14,INDIRECT($BM14,1),1,0))),"S",IF(N14&lt;&gt;IF(ISNA(VLOOKUP(N14,INDIRECT($BM14,1),1,0)),"'#",VLOOKUP(N14,INDIRECT($BM14,1),1,0)),"D","N")))</f>
        <v>O</v>
      </c>
      <c r="AJ14" s="3" t="str">
        <f aca="true">IF(O14="","O",IF(AND(O14=IF(ISNA(VLOOKUP(O14,INDIRECT($BO14,1),1,0)),"'#",VLOOKUP(O14,INDIRECT($BO14,1),1,0)),O14=IF(ISNA(VLOOKUP(O14,INDIRECT($BM14,1),1,0)),"'#",VLOOKUP(O14,INDIRECT($BM14,1),1,0))),"S",IF(O14&lt;&gt;IF(ISNA(VLOOKUP(O14,INDIRECT($BM14,1),1,0)),"'#",VLOOKUP(O14,INDIRECT($BM14,1),1,0)),"D","N")))</f>
        <v>O</v>
      </c>
      <c r="AK14" s="3" t="str">
        <f aca="false">CONCATENATE($BB14,$AX14,AF14,$AP14,$AQ14,$AR14)</f>
        <v>00O---</v>
      </c>
      <c r="AL14" s="3" t="str">
        <f aca="false">CONCATENATE($BB14,$AX14,AG14,$AP14,$AQ14,$AR14)</f>
        <v>00O---</v>
      </c>
      <c r="AM14" s="3" t="str">
        <f aca="false">CONCATENATE($BB14,$AX14,AH14,$AP14,$AQ14,$AR14)</f>
        <v>00O---</v>
      </c>
      <c r="AN14" s="3" t="str">
        <f aca="false">CONCATENATE($BB14,$AX14,AI14,$AP14,$AQ14,$AR14)</f>
        <v>00O---</v>
      </c>
      <c r="AO14" s="3" t="str">
        <f aca="false">CONCATENATE($BB14,$AX14,AJ14,$AP14,$AQ14,$AR14)</f>
        <v>00O---</v>
      </c>
      <c r="AP14" s="3" t="str">
        <f aca="false">IF($AY$5,"B","-")</f>
        <v>-</v>
      </c>
      <c r="AQ14" s="3" t="str">
        <f aca="false">IF($AZ$5,"K","-")</f>
        <v>-</v>
      </c>
      <c r="AR14" s="3" t="str">
        <f aca="false">IF($BA$5,"T","-")</f>
        <v>-</v>
      </c>
      <c r="AS14" s="3" t="str">
        <f aca="false">HLOOKUP(VLOOKUP(AK14,$AA$208:$AB$263,2,0),$BK$6:$BQ$22,($BG14+1),0)</f>
        <v>$BT$11:$BT$61</v>
      </c>
      <c r="AT14" s="3" t="str">
        <f aca="false">HLOOKUP(VLOOKUP(AL14,$AA$208:$AB$263,2,0),$BK$6:$BQ$22,($BG14+1),0)</f>
        <v>$BT$11:$BT$61</v>
      </c>
      <c r="AU14" s="3" t="str">
        <f aca="false">HLOOKUP(VLOOKUP(AM14,$AA$208:$AB$263,2,0),$BK$6:$BQ$22,($BG14+1),0)</f>
        <v>$BT$11:$BT$61</v>
      </c>
      <c r="AV14" s="3" t="str">
        <f aca="false">HLOOKUP(VLOOKUP(AN14,$AA$208:$AB$263,2,0),$BK$6:$BQ$22,($BG14+1),0)</f>
        <v>$BT$11:$BT$61</v>
      </c>
      <c r="AW14" s="3" t="str">
        <f aca="false">HLOOKUP(VLOOKUP(AO14,$AA$208:$AB$263,2,0),$BK$6:$BQ$22,($BG14+1),0)</f>
        <v>$BT$11:$BT$61</v>
      </c>
      <c r="AX14" s="2" t="n">
        <f aca="false">COUNTIF(AF14:AJ14,"N")</f>
        <v>0</v>
      </c>
      <c r="AY14" s="2" t="n">
        <f aca="false">COUNTIF(AF14:AJ14,"D")</f>
        <v>0</v>
      </c>
      <c r="AZ14" s="2" t="n">
        <f aca="false">IF((AX14+AY14+BA14)&gt;1,1,0)</f>
        <v>0</v>
      </c>
      <c r="BA14" s="2" t="n">
        <f aca="false">COUNTIF(AF14:AJ14,"S")</f>
        <v>0</v>
      </c>
      <c r="BB14" s="2" t="n">
        <f aca="false">SUM(AX14+AY14+BA14)</f>
        <v>0</v>
      </c>
      <c r="BC14" s="3" t="n">
        <f aca="false">COUNTIF($AF14:$AG14,"N")*(15+5*COUNTIF($AF14:$AG14,"N"))+30*COUNTIF($AF14:$AG14,"D")+COUNTIF($AF14:$AF14,"S")*($BP$123*COUNTIF($K$7:$O$22,"MA+")+$BP$126*COUNTIF($K$7:$O$22,"ST+")+$BP$125*COUNTIF($K$7:$O$22,"AG+")+$BP$124*COUNTIF($K$7:$O$22,"AV+"))</f>
        <v>0</v>
      </c>
      <c r="BD14" s="3" t="n">
        <f aca="false">COUNTIF($AF14:$AI14,"N")*(15+5*COUNTIF($AF14:$AI14,"N"))-IF($AX14&gt;0,$BC14,0)+30*COUNTIF($AH14:$AI14,"D")+COUNTIF($AH14:$AI14,"S")*($BP$123*COUNTIF($K$7:$O$22,"MA+")+$BP$126*COUNTIF($K$7:$O$22,"ST+")+$BP$125*COUNTIF($K$7:$O$22,"AG+")+$BP$124*COUNTIF($K$7:$O$22,"AV+"))</f>
        <v>0</v>
      </c>
      <c r="BE14" s="3" t="n">
        <f aca="false">IF($AX14&lt;2,20*COUNTIF($AJ14,"N")+30*COUNTIF($AJ14,"D")+COUNTIF($AJ14,"S")*($BP$123*COUNTIF($K$7:$O$22,"MA+")+$BP$126*COUNTIF($K$7:$O$22,"ST+")+$BP$125*COUNTIF($K$7:$O$22,"AG+")+$BP$124*COUNTIF($K$7:$O$22,"AV+")),30*COUNTIF($AJ14,"N"))</f>
        <v>0</v>
      </c>
      <c r="BF14" s="58" t="str">
        <f aca="false">IF(ISNA(VLOOKUP(D14,$R$6:$T$22,2,0)),"",VLOOKUP(D14,$R$6:$T$22,2,0))</f>
        <v>Thrower Skaven</v>
      </c>
      <c r="BG14" s="3" t="n">
        <v>8</v>
      </c>
      <c r="BH14" s="3" t="str">
        <f aca="false">IF(AND($V$6=4,OR(NOT($BA$5),AND($BA$5,$BA14=1))),$BK14,$BL14)</f>
        <v>$BT$11:$BT$61</v>
      </c>
      <c r="BI14" s="3" t="str">
        <f aca="false">IF(AND($V$6=4,OR(NOT($BA$5),AND($BA$5,$BA14=1))),$BM14,$BN14)</f>
        <v>$CK$11:$CK$61</v>
      </c>
      <c r="BJ14" s="3" t="str">
        <f aca="false">IF(AND($V$6=4,OR(NOT($BA$5),AND($BA$5,$BA14=1))),$BO14,$BP14)</f>
        <v>$DB$11:$DB$61</v>
      </c>
      <c r="BK14" s="2" t="str">
        <f aca="false">IF(ISERROR(CONCATENATE(HLOOKUP($BF14,$BS$5:$CH$60,2,0),":",HLOOKUP($BF14,$BS$5:$CH$60,4,0))),"",CONCATENATE(HLOOKUP($BF14,$BS$5:$CH$60,2,0),":",HLOOKUP($BF14,$BS$5:$CH$60,4,0)))</f>
        <v>$BT$11:$BT$61</v>
      </c>
      <c r="BL14" s="2" t="str">
        <f aca="false">IF(ISERROR(CONCATENATE(HLOOKUP($BF14,$BS$5:$CH$60,3,0),":",HLOOKUP($BF14,$BS$5:$CH$60,4,0))),"",CONCATENATE(HLOOKUP($BF14,$BS$5:$CH$60,3,0),":",HLOOKUP($BF14,$BS$5:$CH$60,4,0)))</f>
        <v>$BT$11:$BT$61</v>
      </c>
      <c r="BM14" s="2" t="str">
        <f aca="false">IF(ISERROR(CONCATENATE(HLOOKUP($BF14,$CJ$5:$CY$60,2,0),":",HLOOKUP($BF14,$CJ$5:$CY$60,4,0))),"",CONCATENATE(HLOOKUP($BF14,$CJ$5:$CY$60,2,0),":",HLOOKUP($BF14,$CJ$5:$CY$60,4,0)))</f>
        <v>$CK$11:$CK$61</v>
      </c>
      <c r="BN14" s="2" t="str">
        <f aca="false">IF(ISERROR(CONCATENATE(HLOOKUP($BF14,$CJ$5:$CY$60,3,0),":",HLOOKUP($BF14,$CJ$5:$CY$60,4,0))),"",CONCATENATE(HLOOKUP($BF14,$CJ$5:$CY$60,3,0),":",HLOOKUP($BF14,$CJ$5:$CY$60,4,0)))</f>
        <v>$CK$11:$CK$61</v>
      </c>
      <c r="BO14" s="2" t="str">
        <f aca="false">IF(ISERROR(CONCATENATE(HLOOKUP($BF14,$DA$5:$DP$60,2,0),":",HLOOKUP($BF14,$DA$5:$DP$60,4,0))),"",CONCATENATE(HLOOKUP($BF14,$DA$5:$DP$60,2,0),":",HLOOKUP($BF14,$DA$5:$DP$60,4,0)))</f>
        <v>$DB$11:$DB$61</v>
      </c>
      <c r="BP14" s="2" t="str">
        <f aca="false">IF(ISERROR(CONCATENATE(HLOOKUP($BF14,$DA$5:$DP$60,3,0),":",HLOOKUP($BF14,$DA$5:$DP$60,4,0))),"",CONCATENATE(HLOOKUP($BF14,$DA$5:$DP$60,3,0),":",HLOOKUP($BF14,$DA$5:$DP$60,4,0)))</f>
        <v>$DB$11:$DB$61</v>
      </c>
      <c r="BQ14" s="2" t="str">
        <f aca="false">IF(ISERROR(CONCATENATE(HLOOKUP($BF14,$BS$5:$CH$60,2,0),":",HLOOKUP($BF14,$BS$5:$CH$60,2,0))),"",CONCATENATE(HLOOKUP($BF14,$BS$5:$CH$60,2,0),":",HLOOKUP($BF14,$BS$5:$CH$60,2,0)))</f>
        <v>$BT$11:$BT$11</v>
      </c>
      <c r="BR14" s="2" t="n">
        <v>3</v>
      </c>
      <c r="BS14" s="2" t="str">
        <f aca="false">IF(HLOOKUP(BS$4,$BL$122:$BO$172,$BR14+1,0)="","",HLOOKUP(BS$4,$BL$122:$BO$172,$BR14+1,0))</f>
        <v>Block</v>
      </c>
      <c r="BT14" s="2" t="str">
        <f aca="false">IF(HLOOKUP(BT$4,$BL$122:$BO$172,$BR14+1,0)="","",HLOOKUP(BT$4,$BL$122:$BO$172,$BR14+1,0))</f>
        <v>Block</v>
      </c>
      <c r="BU14" s="2" t="str">
        <f aca="false">IF(HLOOKUP(BU$4,$BL$122:$BO$172,$BR14+1,0)="","",HLOOKUP(BU$4,$BL$122:$BO$172,$BR14+1,0))</f>
        <v>Block</v>
      </c>
      <c r="BV14" s="2" t="str">
        <f aca="false">IF(HLOOKUP(BV$4,$BL$122:$BO$172,$BR14+1,0)="","",HLOOKUP(BV$4,$BL$122:$BO$172,$BR14+1,0))</f>
        <v>Block</v>
      </c>
      <c r="BW14" s="2" t="str">
        <f aca="false">IF(HLOOKUP(BW$4,$BL$122:$BO$172,$BR14+1,0)="","",HLOOKUP(BW$4,$BL$122:$BO$172,$BR14+1,0))</f>
        <v>Block</v>
      </c>
      <c r="BX14" s="2" t="str">
        <f aca="false">IF(HLOOKUP(BX$4,$BL$122:$BO$172,$BR14+1,0)="","",HLOOKUP(BX$4,$BL$122:$BO$172,$BR14+1,0))</f>
        <v/>
      </c>
      <c r="BY14" s="2" t="str">
        <f aca="false">IF(HLOOKUP(BY$4,$BL$122:$BO$172,$BR14+1,0)="","",HLOOKUP(BY$4,$BL$122:$BO$172,$BR14+1,0))</f>
        <v/>
      </c>
      <c r="BZ14" s="2" t="str">
        <f aca="false">IF(HLOOKUP(BZ$4,$BL$122:$BO$172,$BR14+1,0)="","",HLOOKUP(BZ$4,$BL$122:$BO$172,$BR14+1,0))</f>
        <v/>
      </c>
      <c r="CA14" s="2" t="str">
        <f aca="false">IF(HLOOKUP(CA$4,$BL$122:$BO$172,$BR14+1,0)="","",HLOOKUP(CA$4,$BL$122:$BO$172,$BR14+1,0))</f>
        <v/>
      </c>
      <c r="CB14" s="2" t="str">
        <f aca="false">IF(HLOOKUP(CB$4,$BL$122:$BO$172,$BR14+1,0)="","",HLOOKUP(CB$4,$BL$122:$BO$172,$BR14+1,0))</f>
        <v/>
      </c>
      <c r="CC14" s="2" t="str">
        <f aca="false">IF(HLOOKUP(CC$4,$BL$122:$BO$172,$BR14+1,0)="","",HLOOKUP(CC$4,$BL$122:$BO$172,$BR14+1,0))</f>
        <v/>
      </c>
      <c r="CD14" s="2" t="str">
        <f aca="false">IF(HLOOKUP(CD$4,$BL$122:$BO$172,$BR14+1,0)="","",HLOOKUP(CD$4,$BL$122:$BO$172,$BR14+1,0))</f>
        <v/>
      </c>
      <c r="CE14" s="2" t="str">
        <f aca="false">IF(HLOOKUP(CE$4,$BL$122:$BO$172,$BR14+1,0)="","",HLOOKUP(CE$4,$BL$122:$BO$172,$BR14+1,0))</f>
        <v/>
      </c>
      <c r="CF14" s="2" t="str">
        <f aca="false">IF(HLOOKUP(CF$4,$BL$122:$BO$172,$BR14+1,0)="","",HLOOKUP(CF$4,$BL$122:$BO$172,$BR14+1,0))</f>
        <v/>
      </c>
      <c r="CG14" s="2" t="str">
        <f aca="false">IF(HLOOKUP(CG$4,$BL$122:$BO$172,$BR14+1,0)="","",HLOOKUP(CG$4,$BL$122:$BO$172,$BR14+1,0))</f>
        <v/>
      </c>
      <c r="CH14" s="2" t="str">
        <f aca="false">IF(HLOOKUP(CH$4,$BL$122:$BO$172,$BR14+1,0)="","",HLOOKUP(CH$4,$BL$122:$BO$172,$BR14+1,0))</f>
        <v/>
      </c>
      <c r="CI14" s="2" t="n">
        <v>3</v>
      </c>
      <c r="CJ14" s="2" t="str">
        <f aca="false">IF(HLOOKUP(CJ$9,$AC$122:$AT$163,$CI14+1,0)="","",HLOOKUP(CJ$9,$AC$122:$AT$163,$CI14+1,0))</f>
        <v>Dirty Player</v>
      </c>
      <c r="CK14" s="2" t="str">
        <f aca="false">IF(HLOOKUP(CK$9,$AC$122:$AT$163,$CI14+1,0)="","",HLOOKUP(CK$9,$AC$122:$AT$163,$CI14+1,0))</f>
        <v>Dirty Player</v>
      </c>
      <c r="CL14" s="2" t="str">
        <f aca="false">IF(HLOOKUP(CL$9,$AC$122:$AT$163,$CI14+1,0)="","",HLOOKUP(CL$9,$AC$122:$AT$163,$CI14+1,0))</f>
        <v>Diving Tackle</v>
      </c>
      <c r="CM14" s="2" t="str">
        <f aca="false">IF(HLOOKUP(CM$9,$AC$122:$AT$163,$CI14+1,0)="","",HLOOKUP(CM$9,$AC$122:$AT$163,$CI14+1,0))</f>
        <v>Dirty Player</v>
      </c>
      <c r="CN14" s="2" t="str">
        <f aca="false">IF(HLOOKUP(CN$9,$AC$122:$AT$163,$CI14+1,0)="","",HLOOKUP(CN$9,$AC$122:$AT$163,$CI14+1,0))</f>
        <v>Guard</v>
      </c>
      <c r="CO14" s="2" t="str">
        <f aca="false">IF(HLOOKUP(CO$9,$AC$122:$AT$163,$CI14+1,0)="","",HLOOKUP(CO$9,$AC$122:$AT$163,$CI14+1,0))</f>
        <v/>
      </c>
      <c r="CP14" s="2" t="str">
        <f aca="false">IF(HLOOKUP(CP$9,$AC$122:$AT$163,$CI14+1,0)="","",HLOOKUP(CP$9,$AC$122:$AT$163,$CI14+1,0))</f>
        <v/>
      </c>
      <c r="CQ14" s="2" t="str">
        <f aca="false">IF(HLOOKUP(CQ$9,$AC$122:$AT$163,$CI14+1,0)="","",HLOOKUP(CQ$9,$AC$122:$AT$163,$CI14+1,0))</f>
        <v/>
      </c>
      <c r="CR14" s="2" t="str">
        <f aca="false">IF(HLOOKUP(CR$9,$AC$122:$AT$163,$CI14+1,0)="","",HLOOKUP(CR$9,$AC$122:$AT$163,$CI14+1,0))</f>
        <v/>
      </c>
      <c r="CS14" s="2" t="str">
        <f aca="false">IF(HLOOKUP(CS$9,$AC$122:$AT$163,$CI14+1,0)="","",HLOOKUP(CS$9,$AC$122:$AT$163,$CI14+1,0))</f>
        <v/>
      </c>
      <c r="CT14" s="2" t="str">
        <f aca="false">IF(HLOOKUP(CT$9,$AC$122:$AT$163,$CI14+1,0)="","",HLOOKUP(CT$9,$AC$122:$AT$163,$CI14+1,0))</f>
        <v/>
      </c>
      <c r="CU14" s="2" t="str">
        <f aca="false">IF(HLOOKUP(CU$9,$AC$122:$AT$163,$CI14+1,0)="","",HLOOKUP(CU$9,$AC$122:$AT$163,$CI14+1,0))</f>
        <v/>
      </c>
      <c r="CV14" s="2" t="str">
        <f aca="false">IF(HLOOKUP(CV$9,$AC$122:$AT$163,$CI14+1,0)="","",HLOOKUP(CV$9,$AC$122:$AT$163,$CI14+1,0))</f>
        <v/>
      </c>
      <c r="CW14" s="2" t="e">
        <f aca="false">IF(HLOOKUP(CW$9,$AC$122:$AT$163,$CI14+1,0)="","",HLOOKUP(CW$9,$AC$122:$AT$163,$CI14+1,0))</f>
        <v>#N/A</v>
      </c>
      <c r="CX14" s="2" t="e">
        <f aca="false">IF(HLOOKUP(CX$9,$AC$122:$AT$163,$CI14+1,0)="","",HLOOKUP(CX$9,$AC$122:$AT$163,$CI14+1,0))</f>
        <v>#N/A</v>
      </c>
      <c r="CY14" s="2" t="e">
        <f aca="false">IF(HLOOKUP(CY$9,$AC$122:$AT$163,$CI14+1,0)="","",HLOOKUP(CY$9,$AC$122:$AT$163,$CI14+1,0))</f>
        <v>#N/A</v>
      </c>
      <c r="CZ14" s="2" t="n">
        <v>3</v>
      </c>
      <c r="DA14" s="2" t="str">
        <f aca="false">IF(HLOOKUP(DA$10,$AT$122:$BJ$163,$CZ14+1,0)="","",HLOOKUP(DA$10,$AT$122:$BJ$163,$CZ14+1,0))</f>
        <v>Diving Tackle</v>
      </c>
      <c r="DB14" s="2" t="str">
        <f aca="false">IF(HLOOKUP(DB$10,$AT$122:$BJ$163,$CZ14+1,0)="","",HLOOKUP(DB$10,$AT$122:$BJ$163,$CZ14+1,0))</f>
        <v>Diving Tackle</v>
      </c>
      <c r="DC14" s="2" t="str">
        <f aca="false">IF(HLOOKUP(DC$10,$AT$122:$BJ$163,$CZ14+1,0)="","",HLOOKUP(DC$10,$AT$122:$BJ$163,$CZ14+1,0))</f>
        <v>Disturbing Presence</v>
      </c>
      <c r="DD14" s="2" t="str">
        <f aca="false">IF(HLOOKUP(DD$10,$AT$122:$BJ$163,$CZ14+1,0)="","",HLOOKUP(DD$10,$AT$122:$BJ$163,$CZ14+1,0))</f>
        <v>Diving Tackle</v>
      </c>
      <c r="DE14" s="2" t="str">
        <f aca="false">IF(HLOOKUP(DE$10,$AT$122:$BJ$163,$CZ14+1,0)="","",HLOOKUP(DE$10,$AT$122:$BJ$163,$CZ14+1,0))</f>
        <v>Diving Tackle</v>
      </c>
      <c r="DF14" s="2" t="str">
        <f aca="false">IF(HLOOKUP(DF$10,$AT$122:$BJ$163,$CZ14+1,0)="","",HLOOKUP(DF$10,$AT$122:$BJ$163,$CZ14+1,0))</f>
        <v/>
      </c>
      <c r="DG14" s="2" t="str">
        <f aca="false">IF(HLOOKUP(DG$10,$AT$122:$BJ$163,$CZ14+1,0)="","",HLOOKUP(DG$10,$AT$122:$BJ$163,$CZ14+1,0))</f>
        <v/>
      </c>
      <c r="DH14" s="2" t="str">
        <f aca="false">IF(HLOOKUP(DH$10,$AT$122:$BJ$163,$CZ14+1,0)="","",HLOOKUP(DH$10,$AT$122:$BJ$163,$CZ14+1,0))</f>
        <v/>
      </c>
      <c r="DI14" s="2" t="str">
        <f aca="false">IF(HLOOKUP(DI$10,$AT$122:$BJ$163,$CZ14+1,0)="","",HLOOKUP(DI$10,$AT$122:$BJ$163,$CZ14+1,0))</f>
        <v/>
      </c>
      <c r="DJ14" s="2" t="str">
        <f aca="false">IF(HLOOKUP(DJ$10,$AT$122:$BJ$163,$CZ14+1,0)="","",HLOOKUP(DJ$10,$AT$122:$BJ$163,$CZ14+1,0))</f>
        <v/>
      </c>
      <c r="DK14" s="2" t="str">
        <f aca="false">IF(HLOOKUP(DK$10,$AT$122:$BJ$163,$CZ14+1,0)="","",HLOOKUP(DK$10,$AT$122:$BJ$163,$CZ14+1,0))</f>
        <v/>
      </c>
      <c r="DL14" s="2" t="str">
        <f aca="false">IF(HLOOKUP(DL$10,$AT$122:$BJ$163,$CZ14+1,0)="","",HLOOKUP(DL$10,$AT$122:$BJ$163,$CZ14+1,0))</f>
        <v/>
      </c>
      <c r="DM14" s="2" t="str">
        <f aca="false">IF(HLOOKUP(DM$10,$AT$122:$BJ$163,$CZ14+1,0)="","",HLOOKUP(DM$10,$AT$122:$BJ$163,$CZ14+1,0))</f>
        <v/>
      </c>
      <c r="DN14" s="2" t="e">
        <f aca="false">IF(HLOOKUP(DN$10,$AT$122:$BJ$163,$CZ14+1,0)="","",HLOOKUP(DN$10,$AT$122:$BJ$163,$CZ14+1,0))</f>
        <v>#N/A</v>
      </c>
      <c r="DO14" s="2" t="e">
        <f aca="false">IF(HLOOKUP(DO$10,$AT$122:$BJ$163,$CZ14+1,0)="","",HLOOKUP(DO$10,$AT$122:$BJ$163,$CZ14+1,0))</f>
        <v>#N/A</v>
      </c>
      <c r="DP14" s="2" t="e">
        <f aca="false">IF(HLOOKUP(DP$10,$AT$122:$BJ$163,$CZ14+1,0)="","",HLOOKUP(DP$10,$AT$122:$BJ$163,$CZ14+1,0))</f>
        <v>#N/A</v>
      </c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7.1" hidden="false" customHeight="true" outlineLevel="0" collapsed="false">
      <c r="A15" s="0"/>
      <c r="B15" s="24"/>
      <c r="C15" s="48" t="n">
        <v>9</v>
      </c>
      <c r="D15" s="49" t="s">
        <v>67</v>
      </c>
      <c r="E15" s="50" t="n">
        <f aca="false">IF(ISERROR(1000*VLOOKUP($D15,$R$7:$AD$22,8,0)),"",1000*VLOOKUP($D15,$R$7:$AD$22,8,0))</f>
        <v>50000</v>
      </c>
      <c r="F15" s="51" t="n">
        <f aca="false">IF(ISERROR(VLOOKUP($D15,$R$7:$AD$22,9,0)),"",VLOOKUP($D15,$R$7:$AD$22,9,0))</f>
        <v>7</v>
      </c>
      <c r="G15" s="51" t="n">
        <f aca="false">IF(ISERROR(VLOOKUP($D15,$R$7:$AD$22,10,0)),"",VLOOKUP($D15,$R$7:$AD$22,10,0))</f>
        <v>3</v>
      </c>
      <c r="H15" s="51" t="n">
        <f aca="false">IF(ISERROR(VLOOKUP($D15,$R$7:$AD$22,11,0)),"",VLOOKUP($D15,$R$7:$AD$22,11,0))</f>
        <v>3</v>
      </c>
      <c r="I15" s="51" t="n">
        <f aca="false">IF(ISERROR(VLOOKUP($D15,$R$7:$AD$22,12,0)),"",VLOOKUP($D15,$R$7:$AD$22,12,0))</f>
        <v>7</v>
      </c>
      <c r="J15" s="52" t="str">
        <f aca="false">IF(ISNA(VLOOKUP($D15,$R$7:$AD$22,13,0)),"",VLOOKUP($D15,$R$7:$AD$22,13,0))</f>
        <v> </v>
      </c>
      <c r="K15" s="53"/>
      <c r="L15" s="54"/>
      <c r="M15" s="53" t="s">
        <v>68</v>
      </c>
      <c r="N15" s="54"/>
      <c r="O15" s="55"/>
      <c r="P15" s="16"/>
      <c r="Q15" s="0"/>
      <c r="R15" s="56" t="str">
        <f aca="false">IF(ISNA(VLOOKUP(S15,$B$101:$M$286,12,0)),"",VLOOKUP(S15,$B$101:$M$286,12,0))</f>
        <v>Glart Smashrip Jr.</v>
      </c>
      <c r="S15" s="45" t="str">
        <f aca="false">IF(HLOOKUP($D$4,$AA$101:$BA$117,10,0)=0,"",HLOOKUP($D$4,$AA$101:$BA$117,10,0))</f>
        <v>Glart Smashrip Jr.</v>
      </c>
      <c r="T15" s="45" t="n">
        <f aca="false">IF(S15="","",T14+1)</f>
        <v>10</v>
      </c>
      <c r="U15" s="45" t="n">
        <f aca="false">IF(ISNA(VLOOKUP(S15,$B$101:$M$286,10,0)),"",VLOOKUP(S15,$B$101:$M$286,10,0))</f>
        <v>1</v>
      </c>
      <c r="V15" s="45" t="n">
        <f aca="false">IF(R15&lt;&gt;"",COUNTIF($D$7:$D$22,R15),0)</f>
        <v>1</v>
      </c>
      <c r="W15" s="45" t="n">
        <f aca="false">IF(V15&gt;U15,1,0)</f>
        <v>0</v>
      </c>
      <c r="X15" s="57" t="n">
        <f aca="false">IF(IF(ISERROR(VLOOKUP($S15,$B$101:$M$286,11,0)),"",VLOOKUP($S15,$B$101:$M$286,11,0))="N",$V15,0)</f>
        <v>1</v>
      </c>
      <c r="Y15" s="45" t="n">
        <f aca="false">IF(ISNA(VLOOKUP(S15,$B$101:$M$286,7,0)),"",VLOOKUP(S15,$B$101:$M$286,7,0))</f>
        <v>210</v>
      </c>
      <c r="Z15" s="45" t="n">
        <f aca="false">IF(ISNA(VLOOKUP(S15,$B$101:$M$286,2,0)),"",VLOOKUP(S15,$B$101:$M$286,2,0))</f>
        <v>7</v>
      </c>
      <c r="AA15" s="45" t="n">
        <f aca="false">IF(ISNA(VLOOKUP(S15,$B$101:$M$286,3,0)),"",VLOOKUP(S15,$B$101:$M$286,3,0))</f>
        <v>4</v>
      </c>
      <c r="AB15" s="45" t="n">
        <f aca="false">IF(ISNA(VLOOKUP(S15,$B$101:$M$286,4,0)),"",VLOOKUP(S15,$B$101:$M$286,4,0))</f>
        <v>3</v>
      </c>
      <c r="AC15" s="45" t="n">
        <f aca="false">IF(ISNA(VLOOKUP(S15,$B$101:$M$286,5,0)),"",VLOOKUP(S15,$B$101:$M$286,5,0))</f>
        <v>8</v>
      </c>
      <c r="AD15" s="45" t="str">
        <f aca="false">IF(ISNA(VLOOKUP(S15,$B$101:$M$286,6,0)),"",VLOOKUP(S15,$B$101:$M$286,6,0))</f>
        <v>Loner, Block, Claws, Juggernaut</v>
      </c>
      <c r="AE15" s="0"/>
      <c r="AF15" s="3" t="str">
        <f aca="true">IF(K15="","O",IF(AND(K15=IF(ISNA(VLOOKUP(K15,INDIRECT($BO15,1),1,0)),"'#",VLOOKUP(K15,INDIRECT($BO15,1),1,0)),K15=IF(ISNA(VLOOKUP(K15,INDIRECT($BM15,1),1,0)),"'#",VLOOKUP(K15,INDIRECT($BM15,1),1,0))),"S",IF(K15&lt;&gt;IF(ISNA(VLOOKUP(K15,INDIRECT($BM15,1),1,0)),"'#",VLOOKUP(K15,INDIRECT($BM15,1),1,0)),"D","N")))</f>
        <v>O</v>
      </c>
      <c r="AG15" s="3" t="str">
        <f aca="true">IF(L15="","O",IF(AND(L15=IF(ISNA(VLOOKUP(L15,INDIRECT($BO15,1),1,0)),"'#",VLOOKUP(L15,INDIRECT($BO15,1),1,0)),L15=IF(ISNA(VLOOKUP(L15,INDIRECT($BM15,1),1,0)),"'#",VLOOKUP(L15,INDIRECT($BM15,1),1,0))),"S",IF(L15&lt;&gt;IF(ISNA(VLOOKUP(L15,INDIRECT($BM15,1),1,0)),"'#",VLOOKUP(L15,INDIRECT($BM15,1),1,0)),"D","N")))</f>
        <v>O</v>
      </c>
      <c r="AH15" s="3" t="str">
        <f aca="true">IF(M15="","O",IF(AND(M15=IF(ISNA(VLOOKUP(M15,INDIRECT($BO15,1),1,0)),"'#",VLOOKUP(M15,INDIRECT($BO15,1),1,0)),M15=IF(ISNA(VLOOKUP(M15,INDIRECT($BM15,1),1,0)),"'#",VLOOKUP(M15,INDIRECT($BM15,1),1,0))),"S",IF(M15&lt;&gt;IF(ISNA(VLOOKUP(M15,INDIRECT($BM15,1),1,0)),"'#",VLOOKUP(M15,INDIRECT($BM15,1),1,0)),"D","N")))</f>
        <v>N</v>
      </c>
      <c r="AI15" s="3" t="str">
        <f aca="true">IF(N15="","O",IF(AND(N15=IF(ISNA(VLOOKUP(N15,INDIRECT($BO15,1),1,0)),"'#",VLOOKUP(N15,INDIRECT($BO15,1),1,0)),N15=IF(ISNA(VLOOKUP(N15,INDIRECT($BM15,1),1,0)),"'#",VLOOKUP(N15,INDIRECT($BM15,1),1,0))),"S",IF(N15&lt;&gt;IF(ISNA(VLOOKUP(N15,INDIRECT($BM15,1),1,0)),"'#",VLOOKUP(N15,INDIRECT($BM15,1),1,0)),"D","N")))</f>
        <v>O</v>
      </c>
      <c r="AJ15" s="3" t="str">
        <f aca="true">IF(O15="","O",IF(AND(O15=IF(ISNA(VLOOKUP(O15,INDIRECT($BO15,1),1,0)),"'#",VLOOKUP(O15,INDIRECT($BO15,1),1,0)),O15=IF(ISNA(VLOOKUP(O15,INDIRECT($BM15,1),1,0)),"'#",VLOOKUP(O15,INDIRECT($BM15,1),1,0))),"S",IF(O15&lt;&gt;IF(ISNA(VLOOKUP(O15,INDIRECT($BM15,1),1,0)),"'#",VLOOKUP(O15,INDIRECT($BM15,1),1,0)),"D","N")))</f>
        <v>O</v>
      </c>
      <c r="AK15" s="3" t="str">
        <f aca="false">CONCATENATE($BB15,$AX15,AF15,$AP15,$AQ15,$AR15)</f>
        <v>11O---</v>
      </c>
      <c r="AL15" s="3" t="str">
        <f aca="false">CONCATENATE($BB15,$AX15,AG15,$AP15,$AQ15,$AR15)</f>
        <v>11O---</v>
      </c>
      <c r="AM15" s="3" t="str">
        <f aca="false">CONCATENATE($BB15,$AX15,AH15,$AP15,$AQ15,$AR15)</f>
        <v>11N---</v>
      </c>
      <c r="AN15" s="3" t="str">
        <f aca="false">CONCATENATE($BB15,$AX15,AI15,$AP15,$AQ15,$AR15)</f>
        <v>11O---</v>
      </c>
      <c r="AO15" s="3" t="str">
        <f aca="false">CONCATENATE($BB15,$AX15,AJ15,$AP15,$AQ15,$AR15)</f>
        <v>11O---</v>
      </c>
      <c r="AP15" s="3" t="str">
        <f aca="false">IF($AY$5,"B","-")</f>
        <v>-</v>
      </c>
      <c r="AQ15" s="3" t="str">
        <f aca="false">IF($AZ$5,"K","-")</f>
        <v>-</v>
      </c>
      <c r="AR15" s="3" t="str">
        <f aca="false">IF($BA$5,"T","-")</f>
        <v>-</v>
      </c>
      <c r="AS15" s="3" t="str">
        <f aca="false">HLOOKUP(VLOOKUP(AK15,$AA$208:$AB$263,2,0),$BK$6:$BQ$22,($BG15+1),0)</f>
        <v>$CJ$11:$CJ$61</v>
      </c>
      <c r="AT15" s="3" t="str">
        <f aca="false">HLOOKUP(VLOOKUP(AL15,$AA$208:$AB$263,2,0),$BK$6:$BQ$22,($BG15+1),0)</f>
        <v>$CJ$11:$CJ$61</v>
      </c>
      <c r="AU15" s="3" t="str">
        <f aca="false">HLOOKUP(VLOOKUP(AM15,$AA$208:$AB$263,2,0),$BK$6:$BQ$22,($BG15+1),0)</f>
        <v>$BS$11:$BS$61</v>
      </c>
      <c r="AV15" s="3" t="str">
        <f aca="false">HLOOKUP(VLOOKUP(AN15,$AA$208:$AB$263,2,0),$BK$6:$BQ$22,($BG15+1),0)</f>
        <v>$CJ$11:$CJ$61</v>
      </c>
      <c r="AW15" s="3" t="str">
        <f aca="false">HLOOKUP(VLOOKUP(AO15,$AA$208:$AB$263,2,0),$BK$6:$BQ$22,($BG15+1),0)</f>
        <v>$CJ$11:$CJ$61</v>
      </c>
      <c r="AX15" s="2" t="n">
        <f aca="false">COUNTIF(AF15:AJ15,"N")</f>
        <v>1</v>
      </c>
      <c r="AY15" s="2" t="n">
        <f aca="false">COUNTIF(AF15:AJ15,"D")</f>
        <v>0</v>
      </c>
      <c r="AZ15" s="2" t="n">
        <f aca="false">IF((AX15+AY15+BA15)&gt;1,1,0)</f>
        <v>0</v>
      </c>
      <c r="BA15" s="2" t="n">
        <f aca="false">COUNTIF(AF15:AJ15,"S")</f>
        <v>0</v>
      </c>
      <c r="BB15" s="2" t="n">
        <f aca="false">SUM(AX15+AY15+BA15)</f>
        <v>1</v>
      </c>
      <c r="BC15" s="3" t="n">
        <f aca="false">COUNTIF($AF15:$AG15,"N")*(15+5*COUNTIF($AF15:$AG15,"N"))+30*COUNTIF($AF15:$AG15,"D")+COUNTIF($AF15:$AF15,"S")*($BP$123*COUNTIF($K$7:$O$22,"MA+")+$BP$126*COUNTIF($K$7:$O$22,"ST+")+$BP$125*COUNTIF($K$7:$O$22,"AG+")+$BP$124*COUNTIF($K$7:$O$22,"AV+"))</f>
        <v>0</v>
      </c>
      <c r="BD15" s="3" t="n">
        <f aca="false">COUNTIF($AF15:$AI15,"N")*(15+5*COUNTIF($AF15:$AI15,"N"))-IF($AX15&gt;0,$BC15,0)+30*COUNTIF($AH15:$AI15,"D")+COUNTIF($AH15:$AI15,"S")*($BP$123*COUNTIF($K$7:$O$22,"MA+")+$BP$126*COUNTIF($K$7:$O$22,"ST+")+$BP$125*COUNTIF($K$7:$O$22,"AG+")+$BP$124*COUNTIF($K$7:$O$22,"AV+"))</f>
        <v>20</v>
      </c>
      <c r="BE15" s="3" t="n">
        <f aca="false">IF($AX15&lt;2,20*COUNTIF($AJ15,"N")+30*COUNTIF($AJ15,"D")+COUNTIF($AJ15,"S")*($BP$123*COUNTIF($K$7:$O$22,"MA+")+$BP$126*COUNTIF($K$7:$O$22,"ST+")+$BP$125*COUNTIF($K$7:$O$22,"AG+")+$BP$124*COUNTIF($K$7:$O$22,"AV+")),30*COUNTIF($AJ15,"N"))</f>
        <v>0</v>
      </c>
      <c r="BF15" s="58" t="str">
        <f aca="false">IF(ISNA(VLOOKUP(D15,$R$6:$T$22,2,0)),"",VLOOKUP(D15,$R$6:$T$22,2,0))</f>
        <v>Lineman Skaven</v>
      </c>
      <c r="BG15" s="3" t="n">
        <v>9</v>
      </c>
      <c r="BH15" s="3" t="str">
        <f aca="false">IF(AND($V$6=4,OR(NOT($BA$5),AND($BA$5,$BA15=1))),$BK15,$BL15)</f>
        <v>$BS$11:$BS$61</v>
      </c>
      <c r="BI15" s="3" t="str">
        <f aca="false">IF(AND($V$6=4,OR(NOT($BA$5),AND($BA$5,$BA15=1))),$BM15,$BN15)</f>
        <v>$CJ$11:$CJ$61</v>
      </c>
      <c r="BJ15" s="3" t="str">
        <f aca="false">IF(AND($V$6=4,OR(NOT($BA$5),AND($BA$5,$BA15=1))),$BO15,$BP15)</f>
        <v>$DA$11:$DA$61</v>
      </c>
      <c r="BK15" s="2" t="str">
        <f aca="false">IF(ISERROR(CONCATENATE(HLOOKUP($BF15,$BS$5:$CH$60,2,0),":",HLOOKUP($BF15,$BS$5:$CH$60,4,0))),"",CONCATENATE(HLOOKUP($BF15,$BS$5:$CH$60,2,0),":",HLOOKUP($BF15,$BS$5:$CH$60,4,0)))</f>
        <v>$BS$11:$BS$61</v>
      </c>
      <c r="BL15" s="2" t="str">
        <f aca="false">IF(ISERROR(CONCATENATE(HLOOKUP($BF15,$BS$5:$CH$60,3,0),":",HLOOKUP($BF15,$BS$5:$CH$60,4,0))),"",CONCATENATE(HLOOKUP($BF15,$BS$5:$CH$60,3,0),":",HLOOKUP($BF15,$BS$5:$CH$60,4,0)))</f>
        <v>$BS$11:$BS$61</v>
      </c>
      <c r="BM15" s="2" t="str">
        <f aca="false">IF(ISERROR(CONCATENATE(HLOOKUP($BF15,$CJ$5:$CY$60,2,0),":",HLOOKUP($BF15,$CJ$5:$CY$60,4,0))),"",CONCATENATE(HLOOKUP($BF15,$CJ$5:$CY$60,2,0),":",HLOOKUP($BF15,$CJ$5:$CY$60,4,0)))</f>
        <v>$CJ$11:$CJ$61</v>
      </c>
      <c r="BN15" s="2" t="str">
        <f aca="false">IF(ISERROR(CONCATENATE(HLOOKUP($BF15,$CJ$5:$CY$60,3,0),":",HLOOKUP($BF15,$CJ$5:$CY$60,4,0))),"",CONCATENATE(HLOOKUP($BF15,$CJ$5:$CY$60,3,0),":",HLOOKUP($BF15,$CJ$5:$CY$60,4,0)))</f>
        <v>$CJ$11:$CJ$61</v>
      </c>
      <c r="BO15" s="2" t="str">
        <f aca="false">IF(ISERROR(CONCATENATE(HLOOKUP($BF15,$DA$5:$DP$60,2,0),":",HLOOKUP($BF15,$DA$5:$DP$60,4,0))),"",CONCATENATE(HLOOKUP($BF15,$DA$5:$DP$60,2,0),":",HLOOKUP($BF15,$DA$5:$DP$60,4,0)))</f>
        <v>$DA$11:$DA$61</v>
      </c>
      <c r="BP15" s="2" t="str">
        <f aca="false">IF(ISERROR(CONCATENATE(HLOOKUP($BF15,$DA$5:$DP$60,3,0),":",HLOOKUP($BF15,$DA$5:$DP$60,4,0))),"",CONCATENATE(HLOOKUP($BF15,$DA$5:$DP$60,3,0),":",HLOOKUP($BF15,$DA$5:$DP$60,4,0)))</f>
        <v>$DA$11:$DA$61</v>
      </c>
      <c r="BQ15" s="2" t="str">
        <f aca="false">IF(ISERROR(CONCATENATE(HLOOKUP($BF15,$BS$5:$CH$60,2,0),":",HLOOKUP($BF15,$BS$5:$CH$60,2,0))),"",CONCATENATE(HLOOKUP($BF15,$BS$5:$CH$60,2,0),":",HLOOKUP($BF15,$BS$5:$CH$60,2,0)))</f>
        <v>$BS$11:$BS$11</v>
      </c>
      <c r="BR15" s="2" t="n">
        <v>4</v>
      </c>
      <c r="BS15" s="2" t="str">
        <f aca="false">IF(HLOOKUP(BS$4,$BL$122:$BO$172,$BR15+1,0)="","",HLOOKUP(BS$4,$BL$122:$BO$172,$BR15+1,0))</f>
        <v>Break Tackle</v>
      </c>
      <c r="BT15" s="2" t="str">
        <f aca="false">IF(HLOOKUP(BT$4,$BL$122:$BO$172,$BR15+1,0)="","",HLOOKUP(BT$4,$BL$122:$BO$172,$BR15+1,0))</f>
        <v>Break Tackle</v>
      </c>
      <c r="BU15" s="2" t="str">
        <f aca="false">IF(HLOOKUP(BU$4,$BL$122:$BO$172,$BR15+1,0)="","",HLOOKUP(BU$4,$BL$122:$BO$172,$BR15+1,0))</f>
        <v>Break Tackle</v>
      </c>
      <c r="BV15" s="2" t="str">
        <f aca="false">IF(HLOOKUP(BV$4,$BL$122:$BO$172,$BR15+1,0)="","",HLOOKUP(BV$4,$BL$122:$BO$172,$BR15+1,0))</f>
        <v>Break Tackle</v>
      </c>
      <c r="BW15" s="2" t="str">
        <f aca="false">IF(HLOOKUP(BW$4,$BL$122:$BO$172,$BR15+1,0)="","",HLOOKUP(BW$4,$BL$122:$BO$172,$BR15+1,0))</f>
        <v>Break Tackle</v>
      </c>
      <c r="BX15" s="2" t="str">
        <f aca="false">IF(HLOOKUP(BX$4,$BL$122:$BO$172,$BR15+1,0)="","",HLOOKUP(BX$4,$BL$122:$BO$172,$BR15+1,0))</f>
        <v/>
      </c>
      <c r="BY15" s="2" t="str">
        <f aca="false">IF(HLOOKUP(BY$4,$BL$122:$BO$172,$BR15+1,0)="","",HLOOKUP(BY$4,$BL$122:$BO$172,$BR15+1,0))</f>
        <v/>
      </c>
      <c r="BZ15" s="2" t="str">
        <f aca="false">IF(HLOOKUP(BZ$4,$BL$122:$BO$172,$BR15+1,0)="","",HLOOKUP(BZ$4,$BL$122:$BO$172,$BR15+1,0))</f>
        <v/>
      </c>
      <c r="CA15" s="2" t="str">
        <f aca="false">IF(HLOOKUP(CA$4,$BL$122:$BO$172,$BR15+1,0)="","",HLOOKUP(CA$4,$BL$122:$BO$172,$BR15+1,0))</f>
        <v/>
      </c>
      <c r="CB15" s="2" t="str">
        <f aca="false">IF(HLOOKUP(CB$4,$BL$122:$BO$172,$BR15+1,0)="","",HLOOKUP(CB$4,$BL$122:$BO$172,$BR15+1,0))</f>
        <v/>
      </c>
      <c r="CC15" s="2" t="str">
        <f aca="false">IF(HLOOKUP(CC$4,$BL$122:$BO$172,$BR15+1,0)="","",HLOOKUP(CC$4,$BL$122:$BO$172,$BR15+1,0))</f>
        <v/>
      </c>
      <c r="CD15" s="2" t="str">
        <f aca="false">IF(HLOOKUP(CD$4,$BL$122:$BO$172,$BR15+1,0)="","",HLOOKUP(CD$4,$BL$122:$BO$172,$BR15+1,0))</f>
        <v/>
      </c>
      <c r="CE15" s="2" t="str">
        <f aca="false">IF(HLOOKUP(CE$4,$BL$122:$BO$172,$BR15+1,0)="","",HLOOKUP(CE$4,$BL$122:$BO$172,$BR15+1,0))</f>
        <v/>
      </c>
      <c r="CF15" s="2" t="str">
        <f aca="false">IF(HLOOKUP(CF$4,$BL$122:$BO$172,$BR15+1,0)="","",HLOOKUP(CF$4,$BL$122:$BO$172,$BR15+1,0))</f>
        <v/>
      </c>
      <c r="CG15" s="2" t="str">
        <f aca="false">IF(HLOOKUP(CG$4,$BL$122:$BO$172,$BR15+1,0)="","",HLOOKUP(CG$4,$BL$122:$BO$172,$BR15+1,0))</f>
        <v/>
      </c>
      <c r="CH15" s="2" t="str">
        <f aca="false">IF(HLOOKUP(CH$4,$BL$122:$BO$172,$BR15+1,0)="","",HLOOKUP(CH$4,$BL$122:$BO$172,$BR15+1,0))</f>
        <v/>
      </c>
      <c r="CI15" s="2" t="n">
        <v>4</v>
      </c>
      <c r="CJ15" s="2" t="str">
        <f aca="false">IF(HLOOKUP(CJ$9,$AC$122:$AT$163,$CI15+1,0)="","",HLOOKUP(CJ$9,$AC$122:$AT$163,$CI15+1,0))</f>
        <v>Fend</v>
      </c>
      <c r="CK15" s="2" t="str">
        <f aca="false">IF(HLOOKUP(CK$9,$AC$122:$AT$163,$CI15+1,0)="","",HLOOKUP(CK$9,$AC$122:$AT$163,$CI15+1,0))</f>
        <v>Fend</v>
      </c>
      <c r="CL15" s="2" t="str">
        <f aca="false">IF(HLOOKUP(CL$9,$AC$122:$AT$163,$CI15+1,0)="","",HLOOKUP(CL$9,$AC$122:$AT$163,$CI15+1,0))</f>
        <v>Dodge</v>
      </c>
      <c r="CM15" s="2" t="str">
        <f aca="false">IF(HLOOKUP(CM$9,$AC$122:$AT$163,$CI15+1,0)="","",HLOOKUP(CM$9,$AC$122:$AT$163,$CI15+1,0))</f>
        <v>Fend</v>
      </c>
      <c r="CN15" s="2" t="str">
        <f aca="false">IF(HLOOKUP(CN$9,$AC$122:$AT$163,$CI15+1,0)="","",HLOOKUP(CN$9,$AC$122:$AT$163,$CI15+1,0))</f>
        <v>Juggernaut</v>
      </c>
      <c r="CO15" s="2" t="str">
        <f aca="false">IF(HLOOKUP(CO$9,$AC$122:$AT$163,$CI15+1,0)="","",HLOOKUP(CO$9,$AC$122:$AT$163,$CI15+1,0))</f>
        <v/>
      </c>
      <c r="CP15" s="2" t="str">
        <f aca="false">IF(HLOOKUP(CP$9,$AC$122:$AT$163,$CI15+1,0)="","",HLOOKUP(CP$9,$AC$122:$AT$163,$CI15+1,0))</f>
        <v/>
      </c>
      <c r="CQ15" s="2" t="str">
        <f aca="false">IF(HLOOKUP(CQ$9,$AC$122:$AT$163,$CI15+1,0)="","",HLOOKUP(CQ$9,$AC$122:$AT$163,$CI15+1,0))</f>
        <v/>
      </c>
      <c r="CR15" s="2" t="str">
        <f aca="false">IF(HLOOKUP(CR$9,$AC$122:$AT$163,$CI15+1,0)="","",HLOOKUP(CR$9,$AC$122:$AT$163,$CI15+1,0))</f>
        <v/>
      </c>
      <c r="CS15" s="2" t="str">
        <f aca="false">IF(HLOOKUP(CS$9,$AC$122:$AT$163,$CI15+1,0)="","",HLOOKUP(CS$9,$AC$122:$AT$163,$CI15+1,0))</f>
        <v/>
      </c>
      <c r="CT15" s="2" t="str">
        <f aca="false">IF(HLOOKUP(CT$9,$AC$122:$AT$163,$CI15+1,0)="","",HLOOKUP(CT$9,$AC$122:$AT$163,$CI15+1,0))</f>
        <v/>
      </c>
      <c r="CU15" s="2" t="str">
        <f aca="false">IF(HLOOKUP(CU$9,$AC$122:$AT$163,$CI15+1,0)="","",HLOOKUP(CU$9,$AC$122:$AT$163,$CI15+1,0))</f>
        <v/>
      </c>
      <c r="CV15" s="2" t="str">
        <f aca="false">IF(HLOOKUP(CV$9,$AC$122:$AT$163,$CI15+1,0)="","",HLOOKUP(CV$9,$AC$122:$AT$163,$CI15+1,0))</f>
        <v/>
      </c>
      <c r="CW15" s="2" t="e">
        <f aca="false">IF(HLOOKUP(CW$9,$AC$122:$AT$163,$CI15+1,0)="","",HLOOKUP(CW$9,$AC$122:$AT$163,$CI15+1,0))</f>
        <v>#N/A</v>
      </c>
      <c r="CX15" s="2" t="e">
        <f aca="false">IF(HLOOKUP(CX$9,$AC$122:$AT$163,$CI15+1,0)="","",HLOOKUP(CX$9,$AC$122:$AT$163,$CI15+1,0))</f>
        <v>#N/A</v>
      </c>
      <c r="CY15" s="2" t="e">
        <f aca="false">IF(HLOOKUP(CY$9,$AC$122:$AT$163,$CI15+1,0)="","",HLOOKUP(CY$9,$AC$122:$AT$163,$CI15+1,0))</f>
        <v>#N/A</v>
      </c>
      <c r="CZ15" s="2" t="n">
        <v>4</v>
      </c>
      <c r="DA15" s="2" t="str">
        <f aca="false">IF(HLOOKUP(DA$10,$AT$122:$BJ$163,$CZ15+1,0)="","",HLOOKUP(DA$10,$AT$122:$BJ$163,$CZ15+1,0))</f>
        <v>Dodge</v>
      </c>
      <c r="DB15" s="2" t="str">
        <f aca="false">IF(HLOOKUP(DB$10,$AT$122:$BJ$163,$CZ15+1,0)="","",HLOOKUP(DB$10,$AT$122:$BJ$163,$CZ15+1,0))</f>
        <v>Dodge</v>
      </c>
      <c r="DC15" s="2" t="str">
        <f aca="false">IF(HLOOKUP(DC$10,$AT$122:$BJ$163,$CZ15+1,0)="","",HLOOKUP(DC$10,$AT$122:$BJ$163,$CZ15+1,0))</f>
        <v>Extra Arms</v>
      </c>
      <c r="DD15" s="2" t="str">
        <f aca="false">IF(HLOOKUP(DD$10,$AT$122:$BJ$163,$CZ15+1,0)="","",HLOOKUP(DD$10,$AT$122:$BJ$163,$CZ15+1,0))</f>
        <v>Dodge</v>
      </c>
      <c r="DE15" s="2" t="str">
        <f aca="false">IF(HLOOKUP(DE$10,$AT$122:$BJ$163,$CZ15+1,0)="","",HLOOKUP(DE$10,$AT$122:$BJ$163,$CZ15+1,0))</f>
        <v>Dodge</v>
      </c>
      <c r="DF15" s="2" t="str">
        <f aca="false">IF(HLOOKUP(DF$10,$AT$122:$BJ$163,$CZ15+1,0)="","",HLOOKUP(DF$10,$AT$122:$BJ$163,$CZ15+1,0))</f>
        <v/>
      </c>
      <c r="DG15" s="2" t="str">
        <f aca="false">IF(HLOOKUP(DG$10,$AT$122:$BJ$163,$CZ15+1,0)="","",HLOOKUP(DG$10,$AT$122:$BJ$163,$CZ15+1,0))</f>
        <v/>
      </c>
      <c r="DH15" s="2" t="str">
        <f aca="false">IF(HLOOKUP(DH$10,$AT$122:$BJ$163,$CZ15+1,0)="","",HLOOKUP(DH$10,$AT$122:$BJ$163,$CZ15+1,0))</f>
        <v/>
      </c>
      <c r="DI15" s="2" t="str">
        <f aca="false">IF(HLOOKUP(DI$10,$AT$122:$BJ$163,$CZ15+1,0)="","",HLOOKUP(DI$10,$AT$122:$BJ$163,$CZ15+1,0))</f>
        <v/>
      </c>
      <c r="DJ15" s="2" t="str">
        <f aca="false">IF(HLOOKUP(DJ$10,$AT$122:$BJ$163,$CZ15+1,0)="","",HLOOKUP(DJ$10,$AT$122:$BJ$163,$CZ15+1,0))</f>
        <v/>
      </c>
      <c r="DK15" s="2" t="str">
        <f aca="false">IF(HLOOKUP(DK$10,$AT$122:$BJ$163,$CZ15+1,0)="","",HLOOKUP(DK$10,$AT$122:$BJ$163,$CZ15+1,0))</f>
        <v/>
      </c>
      <c r="DL15" s="2" t="str">
        <f aca="false">IF(HLOOKUP(DL$10,$AT$122:$BJ$163,$CZ15+1,0)="","",HLOOKUP(DL$10,$AT$122:$BJ$163,$CZ15+1,0))</f>
        <v/>
      </c>
      <c r="DM15" s="2" t="str">
        <f aca="false">IF(HLOOKUP(DM$10,$AT$122:$BJ$163,$CZ15+1,0)="","",HLOOKUP(DM$10,$AT$122:$BJ$163,$CZ15+1,0))</f>
        <v/>
      </c>
      <c r="DN15" s="2" t="e">
        <f aca="false">IF(HLOOKUP(DN$10,$AT$122:$BJ$163,$CZ15+1,0)="","",HLOOKUP(DN$10,$AT$122:$BJ$163,$CZ15+1,0))</f>
        <v>#N/A</v>
      </c>
      <c r="DO15" s="2" t="e">
        <f aca="false">IF(HLOOKUP(DO$10,$AT$122:$BJ$163,$CZ15+1,0)="","",HLOOKUP(DO$10,$AT$122:$BJ$163,$CZ15+1,0))</f>
        <v>#N/A</v>
      </c>
      <c r="DP15" s="2" t="e">
        <f aca="false">IF(HLOOKUP(DP$10,$AT$122:$BJ$163,$CZ15+1,0)="","",HLOOKUP(DP$10,$AT$122:$BJ$163,$CZ15+1,0))</f>
        <v>#N/A</v>
      </c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7.1" hidden="false" customHeight="true" outlineLevel="0" collapsed="false">
      <c r="A16" s="0"/>
      <c r="B16" s="24"/>
      <c r="C16" s="48" t="n">
        <v>10</v>
      </c>
      <c r="D16" s="49" t="s">
        <v>67</v>
      </c>
      <c r="E16" s="50" t="n">
        <f aca="false">IF(ISERROR(1000*VLOOKUP($D16,$R$7:$AD$22,8,0)),"",1000*VLOOKUP($D16,$R$7:$AD$22,8,0))</f>
        <v>50000</v>
      </c>
      <c r="F16" s="51" t="n">
        <f aca="false">IF(ISERROR(VLOOKUP($D16,$R$7:$AD$22,9,0)),"",VLOOKUP($D16,$R$7:$AD$22,9,0))</f>
        <v>7</v>
      </c>
      <c r="G16" s="51" t="n">
        <f aca="false">IF(ISERROR(VLOOKUP($D16,$R$7:$AD$22,10,0)),"",VLOOKUP($D16,$R$7:$AD$22,10,0))</f>
        <v>3</v>
      </c>
      <c r="H16" s="51" t="n">
        <f aca="false">IF(ISERROR(VLOOKUP($D16,$R$7:$AD$22,11,0)),"",VLOOKUP($D16,$R$7:$AD$22,11,0))</f>
        <v>3</v>
      </c>
      <c r="I16" s="51" t="n">
        <f aca="false">IF(ISERROR(VLOOKUP($D16,$R$7:$AD$22,12,0)),"",VLOOKUP($D16,$R$7:$AD$22,12,0))</f>
        <v>7</v>
      </c>
      <c r="J16" s="52" t="str">
        <f aca="false">IF(ISNA(VLOOKUP($D16,$R$7:$AD$22,13,0)),"",VLOOKUP($D16,$R$7:$AD$22,13,0))</f>
        <v> </v>
      </c>
      <c r="K16" s="53"/>
      <c r="L16" s="54"/>
      <c r="M16" s="53"/>
      <c r="N16" s="54"/>
      <c r="O16" s="55"/>
      <c r="P16" s="16"/>
      <c r="Q16" s="0"/>
      <c r="R16" s="56" t="str">
        <f aca="false">IF(ISNA(VLOOKUP(S16,$B$101:$M$286,12,0)),"",VLOOKUP(S16,$B$101:$M$286,12,0))</f>
        <v>Glart Smashrip Sr.</v>
      </c>
      <c r="S16" s="45" t="str">
        <f aca="false">IF(HLOOKUP($D$4,$AA$101:$BA$117,11,0)=0,"",HLOOKUP($D$4,$AA$101:$BA$117,11,0))</f>
        <v>Glart Smashrip Sr.</v>
      </c>
      <c r="T16" s="45" t="n">
        <f aca="false">IF(S16="","",T15+1)</f>
        <v>11</v>
      </c>
      <c r="U16" s="45" t="n">
        <f aca="false">IF(ISNA(VLOOKUP(S16,$B$101:$M$286,10,0)),"",VLOOKUP(S16,$B$101:$M$286,10,0))</f>
        <v>1</v>
      </c>
      <c r="V16" s="45" t="n">
        <f aca="false">IF(R16&lt;&gt;"",COUNTIF($D$7:$D$22,R16),0)</f>
        <v>0</v>
      </c>
      <c r="W16" s="45" t="n">
        <f aca="false">IF(V16&gt;U16,1,0)</f>
        <v>0</v>
      </c>
      <c r="X16" s="57" t="n">
        <f aca="false">IF(IF(ISERROR(VLOOKUP($S16,$B$101:$M$286,11,0)),"",VLOOKUP($S16,$B$101:$M$286,11,0))="N",$V16,0)</f>
        <v>0</v>
      </c>
      <c r="Y16" s="45" t="n">
        <f aca="false">IF(ISNA(VLOOKUP(S16,$B$101:$M$286,7,0)),"",VLOOKUP(S16,$B$101:$M$286,7,0))</f>
        <v>190</v>
      </c>
      <c r="Z16" s="45" t="n">
        <f aca="false">IF(ISNA(VLOOKUP(S16,$B$101:$M$286,2,0)),"",VLOOKUP(S16,$B$101:$M$286,2,0))</f>
        <v>5</v>
      </c>
      <c r="AA16" s="45" t="n">
        <f aca="false">IF(ISNA(VLOOKUP(S16,$B$101:$M$286,3,0)),"",VLOOKUP(S16,$B$101:$M$286,3,0))</f>
        <v>4</v>
      </c>
      <c r="AB16" s="45" t="n">
        <f aca="false">IF(ISNA(VLOOKUP(S16,$B$101:$M$286,4,0)),"",VLOOKUP(S16,$B$101:$M$286,4,0))</f>
        <v>2</v>
      </c>
      <c r="AC16" s="45" t="n">
        <f aca="false">IF(ISNA(VLOOKUP(S16,$B$101:$M$286,5,0)),"",VLOOKUP(S16,$B$101:$M$286,5,0))</f>
        <v>8</v>
      </c>
      <c r="AD16" s="45" t="str">
        <f aca="false">IF(ISNA(VLOOKUP(S16,$B$101:$M$286,6,0)),"",VLOOKUP(S16,$B$101:$M$286,6,0))</f>
        <v>Loner, Block, Claw, Grab, Juggernaut, Stand Firm</v>
      </c>
      <c r="AE16" s="0"/>
      <c r="AF16" s="3" t="str">
        <f aca="true">IF(K16="","O",IF(AND(K16=IF(ISNA(VLOOKUP(K16,INDIRECT($BO16,1),1,0)),"'#",VLOOKUP(K16,INDIRECT($BO16,1),1,0)),K16=IF(ISNA(VLOOKUP(K16,INDIRECT($BM16,1),1,0)),"'#",VLOOKUP(K16,INDIRECT($BM16,1),1,0))),"S",IF(K16&lt;&gt;IF(ISNA(VLOOKUP(K16,INDIRECT($BM16,1),1,0)),"'#",VLOOKUP(K16,INDIRECT($BM16,1),1,0)),"D","N")))</f>
        <v>O</v>
      </c>
      <c r="AG16" s="3" t="str">
        <f aca="true">IF(L16="","O",IF(AND(L16=IF(ISNA(VLOOKUP(L16,INDIRECT($BO16,1),1,0)),"'#",VLOOKUP(L16,INDIRECT($BO16,1),1,0)),L16=IF(ISNA(VLOOKUP(L16,INDIRECT($BM16,1),1,0)),"'#",VLOOKUP(L16,INDIRECT($BM16,1),1,0))),"S",IF(L16&lt;&gt;IF(ISNA(VLOOKUP(L16,INDIRECT($BM16,1),1,0)),"'#",VLOOKUP(L16,INDIRECT($BM16,1),1,0)),"D","N")))</f>
        <v>O</v>
      </c>
      <c r="AH16" s="3" t="str">
        <f aca="true">IF(M16="","O",IF(AND(M16=IF(ISNA(VLOOKUP(M16,INDIRECT($BO16,1),1,0)),"'#",VLOOKUP(M16,INDIRECT($BO16,1),1,0)),M16=IF(ISNA(VLOOKUP(M16,INDIRECT($BM16,1),1,0)),"'#",VLOOKUP(M16,INDIRECT($BM16,1),1,0))),"S",IF(M16&lt;&gt;IF(ISNA(VLOOKUP(M16,INDIRECT($BM16,1),1,0)),"'#",VLOOKUP(M16,INDIRECT($BM16,1),1,0)),"D","N")))</f>
        <v>O</v>
      </c>
      <c r="AI16" s="3" t="str">
        <f aca="true">IF(N16="","O",IF(AND(N16=IF(ISNA(VLOOKUP(N16,INDIRECT($BO16,1),1,0)),"'#",VLOOKUP(N16,INDIRECT($BO16,1),1,0)),N16=IF(ISNA(VLOOKUP(N16,INDIRECT($BM16,1),1,0)),"'#",VLOOKUP(N16,INDIRECT($BM16,1),1,0))),"S",IF(N16&lt;&gt;IF(ISNA(VLOOKUP(N16,INDIRECT($BM16,1),1,0)),"'#",VLOOKUP(N16,INDIRECT($BM16,1),1,0)),"D","N")))</f>
        <v>O</v>
      </c>
      <c r="AJ16" s="3" t="str">
        <f aca="true">IF(O16="","O",IF(AND(O16=IF(ISNA(VLOOKUP(O16,INDIRECT($BO16,1),1,0)),"'#",VLOOKUP(O16,INDIRECT($BO16,1),1,0)),O16=IF(ISNA(VLOOKUP(O16,INDIRECT($BM16,1),1,0)),"'#",VLOOKUP(O16,INDIRECT($BM16,1),1,0))),"S",IF(O16&lt;&gt;IF(ISNA(VLOOKUP(O16,INDIRECT($BM16,1),1,0)),"'#",VLOOKUP(O16,INDIRECT($BM16,1),1,0)),"D","N")))</f>
        <v>O</v>
      </c>
      <c r="AK16" s="3" t="str">
        <f aca="false">CONCATENATE($BB16,$AX16,AF16,$AP16,$AQ16,$AR16)</f>
        <v>00O---</v>
      </c>
      <c r="AL16" s="3" t="str">
        <f aca="false">CONCATENATE($BB16,$AX16,AG16,$AP16,$AQ16,$AR16)</f>
        <v>00O---</v>
      </c>
      <c r="AM16" s="3" t="str">
        <f aca="false">CONCATENATE($BB16,$AX16,AH16,$AP16,$AQ16,$AR16)</f>
        <v>00O---</v>
      </c>
      <c r="AN16" s="3" t="str">
        <f aca="false">CONCATENATE($BB16,$AX16,AI16,$AP16,$AQ16,$AR16)</f>
        <v>00O---</v>
      </c>
      <c r="AO16" s="3" t="str">
        <f aca="false">CONCATENATE($BB16,$AX16,AJ16,$AP16,$AQ16,$AR16)</f>
        <v>00O---</v>
      </c>
      <c r="AP16" s="3" t="str">
        <f aca="false">IF($AY$5,"B","-")</f>
        <v>-</v>
      </c>
      <c r="AQ16" s="3" t="str">
        <f aca="false">IF($AZ$5,"K","-")</f>
        <v>-</v>
      </c>
      <c r="AR16" s="3" t="str">
        <f aca="false">IF($BA$5,"T","-")</f>
        <v>-</v>
      </c>
      <c r="AS16" s="3" t="str">
        <f aca="false">HLOOKUP(VLOOKUP(AK16,$AA$208:$AB$263,2,0),$BK$6:$BQ$22,($BG16+1),0)</f>
        <v>$BS$11:$BS$61</v>
      </c>
      <c r="AT16" s="3" t="str">
        <f aca="false">HLOOKUP(VLOOKUP(AL16,$AA$208:$AB$263,2,0),$BK$6:$BQ$22,($BG16+1),0)</f>
        <v>$BS$11:$BS$61</v>
      </c>
      <c r="AU16" s="3" t="str">
        <f aca="false">HLOOKUP(VLOOKUP(AM16,$AA$208:$AB$263,2,0),$BK$6:$BQ$22,($BG16+1),0)</f>
        <v>$BS$11:$BS$61</v>
      </c>
      <c r="AV16" s="3" t="str">
        <f aca="false">HLOOKUP(VLOOKUP(AN16,$AA$208:$AB$263,2,0),$BK$6:$BQ$22,($BG16+1),0)</f>
        <v>$BS$11:$BS$61</v>
      </c>
      <c r="AW16" s="3" t="str">
        <f aca="false">HLOOKUP(VLOOKUP(AO16,$AA$208:$AB$263,2,0),$BK$6:$BQ$22,($BG16+1),0)</f>
        <v>$BS$11:$BS$61</v>
      </c>
      <c r="AX16" s="2" t="n">
        <f aca="false">COUNTIF(AF16:AJ16,"N")</f>
        <v>0</v>
      </c>
      <c r="AY16" s="2" t="n">
        <f aca="false">COUNTIF(AF16:AJ16,"D")</f>
        <v>0</v>
      </c>
      <c r="AZ16" s="2" t="n">
        <f aca="false">IF((AX16+AY16+BA16)&gt;1,1,0)</f>
        <v>0</v>
      </c>
      <c r="BA16" s="2" t="n">
        <f aca="false">COUNTIF(AF16:AJ16,"S")</f>
        <v>0</v>
      </c>
      <c r="BB16" s="2" t="n">
        <f aca="false">SUM(AX16+AY16+BA16)</f>
        <v>0</v>
      </c>
      <c r="BC16" s="3" t="n">
        <f aca="false">COUNTIF($AF16:$AG16,"N")*(15+5*COUNTIF($AF16:$AG16,"N"))+30*COUNTIF($AF16:$AG16,"D")+COUNTIF($AF16:$AF16,"S")*($BP$123*COUNTIF($K$7:$O$22,"MA+")+$BP$126*COUNTIF($K$7:$O$22,"ST+")+$BP$125*COUNTIF($K$7:$O$22,"AG+")+$BP$124*COUNTIF($K$7:$O$22,"AV+"))</f>
        <v>0</v>
      </c>
      <c r="BD16" s="3" t="n">
        <f aca="false">COUNTIF($AF16:$AI16,"N")*(15+5*COUNTIF($AF16:$AI16,"N"))-IF($AX16&gt;0,$BC16,0)+30*COUNTIF($AH16:$AI16,"D")+COUNTIF($AH16:$AI16,"S")*($BP$123*COUNTIF($K$7:$O$22,"MA+")+$BP$126*COUNTIF($K$7:$O$22,"ST+")+$BP$125*COUNTIF($K$7:$O$22,"AG+")+$BP$124*COUNTIF($K$7:$O$22,"AV+"))</f>
        <v>0</v>
      </c>
      <c r="BE16" s="3" t="n">
        <f aca="false">IF($AX16&lt;2,20*COUNTIF($AJ16,"N")+30*COUNTIF($AJ16,"D")+COUNTIF($AJ16,"S")*($BP$123*COUNTIF($K$7:$O$22,"MA+")+$BP$126*COUNTIF($K$7:$O$22,"ST+")+$BP$125*COUNTIF($K$7:$O$22,"AG+")+$BP$124*COUNTIF($K$7:$O$22,"AV+")),30*COUNTIF($AJ16,"N"))</f>
        <v>0</v>
      </c>
      <c r="BF16" s="58" t="str">
        <f aca="false">IF(ISNA(VLOOKUP(D16,$R$6:$T$22,2,0)),"",VLOOKUP(D16,$R$6:$T$22,2,0))</f>
        <v>Lineman Skaven</v>
      </c>
      <c r="BG16" s="3" t="n">
        <v>10</v>
      </c>
      <c r="BH16" s="3" t="str">
        <f aca="false">IF(AND($V$6=4,OR(NOT($BA$5),AND($BA$5,$BA16=1))),$BK16,$BL16)</f>
        <v>$BS$11:$BS$61</v>
      </c>
      <c r="BI16" s="3" t="str">
        <f aca="false">IF(AND($V$6=4,OR(NOT($BA$5),AND($BA$5,$BA16=1))),$BM16,$BN16)</f>
        <v>$CJ$11:$CJ$61</v>
      </c>
      <c r="BJ16" s="3" t="str">
        <f aca="false">IF(AND($V$6=4,OR(NOT($BA$5),AND($BA$5,$BA16=1))),$BO16,$BP16)</f>
        <v>$DA$11:$DA$61</v>
      </c>
      <c r="BK16" s="2" t="str">
        <f aca="false">IF(ISERROR(CONCATENATE(HLOOKUP($BF16,$BS$5:$CH$60,2,0),":",HLOOKUP($BF16,$BS$5:$CH$60,4,0))),"",CONCATENATE(HLOOKUP($BF16,$BS$5:$CH$60,2,0),":",HLOOKUP($BF16,$BS$5:$CH$60,4,0)))</f>
        <v>$BS$11:$BS$61</v>
      </c>
      <c r="BL16" s="2" t="str">
        <f aca="false">IF(ISERROR(CONCATENATE(HLOOKUP($BF16,$BS$5:$CH$60,3,0),":",HLOOKUP($BF16,$BS$5:$CH$60,4,0))),"",CONCATENATE(HLOOKUP($BF16,$BS$5:$CH$60,3,0),":",HLOOKUP($BF16,$BS$5:$CH$60,4,0)))</f>
        <v>$BS$11:$BS$61</v>
      </c>
      <c r="BM16" s="2" t="str">
        <f aca="false">IF(ISERROR(CONCATENATE(HLOOKUP($BF16,$CJ$5:$CY$60,2,0),":",HLOOKUP($BF16,$CJ$5:$CY$60,4,0))),"",CONCATENATE(HLOOKUP($BF16,$CJ$5:$CY$60,2,0),":",HLOOKUP($BF16,$CJ$5:$CY$60,4,0)))</f>
        <v>$CJ$11:$CJ$61</v>
      </c>
      <c r="BN16" s="2" t="str">
        <f aca="false">IF(ISERROR(CONCATENATE(HLOOKUP($BF16,$CJ$5:$CY$60,3,0),":",HLOOKUP($BF16,$CJ$5:$CY$60,4,0))),"",CONCATENATE(HLOOKUP($BF16,$CJ$5:$CY$60,3,0),":",HLOOKUP($BF16,$CJ$5:$CY$60,4,0)))</f>
        <v>$CJ$11:$CJ$61</v>
      </c>
      <c r="BO16" s="2" t="str">
        <f aca="false">IF(ISERROR(CONCATENATE(HLOOKUP($BF16,$DA$5:$DP$60,2,0),":",HLOOKUP($BF16,$DA$5:$DP$60,4,0))),"",CONCATENATE(HLOOKUP($BF16,$DA$5:$DP$60,2,0),":",HLOOKUP($BF16,$DA$5:$DP$60,4,0)))</f>
        <v>$DA$11:$DA$61</v>
      </c>
      <c r="BP16" s="2" t="str">
        <f aca="false">IF(ISERROR(CONCATENATE(HLOOKUP($BF16,$DA$5:$DP$60,3,0),":",HLOOKUP($BF16,$DA$5:$DP$60,4,0))),"",CONCATENATE(HLOOKUP($BF16,$DA$5:$DP$60,3,0),":",HLOOKUP($BF16,$DA$5:$DP$60,4,0)))</f>
        <v>$DA$11:$DA$61</v>
      </c>
      <c r="BQ16" s="2" t="str">
        <f aca="false">IF(ISERROR(CONCATENATE(HLOOKUP($BF16,$BS$5:$CH$60,2,0),":",HLOOKUP($BF16,$BS$5:$CH$60,2,0))),"",CONCATENATE(HLOOKUP($BF16,$BS$5:$CH$60,2,0),":",HLOOKUP($BF16,$BS$5:$CH$60,2,0)))</f>
        <v>$BS$11:$BS$11</v>
      </c>
      <c r="BR16" s="2" t="n">
        <v>5</v>
      </c>
      <c r="BS16" s="2" t="str">
        <f aca="false">IF(HLOOKUP(BS$4,$BL$122:$BO$172,$BR16+1,0)="","",HLOOKUP(BS$4,$BL$122:$BO$172,$BR16+1,0))</f>
        <v>Catch</v>
      </c>
      <c r="BT16" s="2" t="str">
        <f aca="false">IF(HLOOKUP(BT$4,$BL$122:$BO$172,$BR16+1,0)="","",HLOOKUP(BT$4,$BL$122:$BO$172,$BR16+1,0))</f>
        <v>Catch</v>
      </c>
      <c r="BU16" s="2" t="str">
        <f aca="false">IF(HLOOKUP(BU$4,$BL$122:$BO$172,$BR16+1,0)="","",HLOOKUP(BU$4,$BL$122:$BO$172,$BR16+1,0))</f>
        <v>Catch</v>
      </c>
      <c r="BV16" s="2" t="str">
        <f aca="false">IF(HLOOKUP(BV$4,$BL$122:$BO$172,$BR16+1,0)="","",HLOOKUP(BV$4,$BL$122:$BO$172,$BR16+1,0))</f>
        <v>Catch</v>
      </c>
      <c r="BW16" s="2" t="str">
        <f aca="false">IF(HLOOKUP(BW$4,$BL$122:$BO$172,$BR16+1,0)="","",HLOOKUP(BW$4,$BL$122:$BO$172,$BR16+1,0))</f>
        <v>Catch</v>
      </c>
      <c r="BX16" s="2" t="str">
        <f aca="false">IF(HLOOKUP(BX$4,$BL$122:$BO$172,$BR16+1,0)="","",HLOOKUP(BX$4,$BL$122:$BO$172,$BR16+1,0))</f>
        <v/>
      </c>
      <c r="BY16" s="2" t="str">
        <f aca="false">IF(HLOOKUP(BY$4,$BL$122:$BO$172,$BR16+1,0)="","",HLOOKUP(BY$4,$BL$122:$BO$172,$BR16+1,0))</f>
        <v/>
      </c>
      <c r="BZ16" s="2" t="str">
        <f aca="false">IF(HLOOKUP(BZ$4,$BL$122:$BO$172,$BR16+1,0)="","",HLOOKUP(BZ$4,$BL$122:$BO$172,$BR16+1,0))</f>
        <v/>
      </c>
      <c r="CA16" s="2" t="str">
        <f aca="false">IF(HLOOKUP(CA$4,$BL$122:$BO$172,$BR16+1,0)="","",HLOOKUP(CA$4,$BL$122:$BO$172,$BR16+1,0))</f>
        <v/>
      </c>
      <c r="CB16" s="2" t="str">
        <f aca="false">IF(HLOOKUP(CB$4,$BL$122:$BO$172,$BR16+1,0)="","",HLOOKUP(CB$4,$BL$122:$BO$172,$BR16+1,0))</f>
        <v/>
      </c>
      <c r="CC16" s="2" t="str">
        <f aca="false">IF(HLOOKUP(CC$4,$BL$122:$BO$172,$BR16+1,0)="","",HLOOKUP(CC$4,$BL$122:$BO$172,$BR16+1,0))</f>
        <v/>
      </c>
      <c r="CD16" s="2" t="str">
        <f aca="false">IF(HLOOKUP(CD$4,$BL$122:$BO$172,$BR16+1,0)="","",HLOOKUP(CD$4,$BL$122:$BO$172,$BR16+1,0))</f>
        <v/>
      </c>
      <c r="CE16" s="2" t="str">
        <f aca="false">IF(HLOOKUP(CE$4,$BL$122:$BO$172,$BR16+1,0)="","",HLOOKUP(CE$4,$BL$122:$BO$172,$BR16+1,0))</f>
        <v/>
      </c>
      <c r="CF16" s="2" t="str">
        <f aca="false">IF(HLOOKUP(CF$4,$BL$122:$BO$172,$BR16+1,0)="","",HLOOKUP(CF$4,$BL$122:$BO$172,$BR16+1,0))</f>
        <v/>
      </c>
      <c r="CG16" s="2" t="str">
        <f aca="false">IF(HLOOKUP(CG$4,$BL$122:$BO$172,$BR16+1,0)="","",HLOOKUP(CG$4,$BL$122:$BO$172,$BR16+1,0))</f>
        <v/>
      </c>
      <c r="CH16" s="2" t="str">
        <f aca="false">IF(HLOOKUP(CH$4,$BL$122:$BO$172,$BR16+1,0)="","",HLOOKUP(CH$4,$BL$122:$BO$172,$BR16+1,0))</f>
        <v/>
      </c>
      <c r="CI16" s="2" t="n">
        <v>5</v>
      </c>
      <c r="CJ16" s="2" t="str">
        <f aca="false">IF(HLOOKUP(CJ$9,$AC$122:$AT$163,$CI16+1,0)="","",HLOOKUP(CJ$9,$AC$122:$AT$163,$CI16+1,0))</f>
        <v>Frenzy</v>
      </c>
      <c r="CK16" s="2" t="str">
        <f aca="false">IF(HLOOKUP(CK$9,$AC$122:$AT$163,$CI16+1,0)="","",HLOOKUP(CK$9,$AC$122:$AT$163,$CI16+1,0))</f>
        <v>Frenzy</v>
      </c>
      <c r="CL16" s="2" t="str">
        <f aca="false">IF(HLOOKUP(CL$9,$AC$122:$AT$163,$CI16+1,0)="","",HLOOKUP(CL$9,$AC$122:$AT$163,$CI16+1,0))</f>
        <v>Jump Up</v>
      </c>
      <c r="CM16" s="2" t="str">
        <f aca="false">IF(HLOOKUP(CM$9,$AC$122:$AT$163,$CI16+1,0)="","",HLOOKUP(CM$9,$AC$122:$AT$163,$CI16+1,0))</f>
        <v>Frenzy</v>
      </c>
      <c r="CN16" s="2" t="str">
        <f aca="false">IF(HLOOKUP(CN$9,$AC$122:$AT$163,$CI16+1,0)="","",HLOOKUP(CN$9,$AC$122:$AT$163,$CI16+1,0))</f>
        <v>Mighty Blow</v>
      </c>
      <c r="CO16" s="2" t="str">
        <f aca="false">IF(HLOOKUP(CO$9,$AC$122:$AT$163,$CI16+1,0)="","",HLOOKUP(CO$9,$AC$122:$AT$163,$CI16+1,0))</f>
        <v/>
      </c>
      <c r="CP16" s="2" t="str">
        <f aca="false">IF(HLOOKUP(CP$9,$AC$122:$AT$163,$CI16+1,0)="","",HLOOKUP(CP$9,$AC$122:$AT$163,$CI16+1,0))</f>
        <v/>
      </c>
      <c r="CQ16" s="2" t="str">
        <f aca="false">IF(HLOOKUP(CQ$9,$AC$122:$AT$163,$CI16+1,0)="","",HLOOKUP(CQ$9,$AC$122:$AT$163,$CI16+1,0))</f>
        <v/>
      </c>
      <c r="CR16" s="2" t="str">
        <f aca="false">IF(HLOOKUP(CR$9,$AC$122:$AT$163,$CI16+1,0)="","",HLOOKUP(CR$9,$AC$122:$AT$163,$CI16+1,0))</f>
        <v/>
      </c>
      <c r="CS16" s="2" t="str">
        <f aca="false">IF(HLOOKUP(CS$9,$AC$122:$AT$163,$CI16+1,0)="","",HLOOKUP(CS$9,$AC$122:$AT$163,$CI16+1,0))</f>
        <v/>
      </c>
      <c r="CT16" s="2" t="str">
        <f aca="false">IF(HLOOKUP(CT$9,$AC$122:$AT$163,$CI16+1,0)="","",HLOOKUP(CT$9,$AC$122:$AT$163,$CI16+1,0))</f>
        <v/>
      </c>
      <c r="CU16" s="2" t="str">
        <f aca="false">IF(HLOOKUP(CU$9,$AC$122:$AT$163,$CI16+1,0)="","",HLOOKUP(CU$9,$AC$122:$AT$163,$CI16+1,0))</f>
        <v/>
      </c>
      <c r="CV16" s="2" t="str">
        <f aca="false">IF(HLOOKUP(CV$9,$AC$122:$AT$163,$CI16+1,0)="","",HLOOKUP(CV$9,$AC$122:$AT$163,$CI16+1,0))</f>
        <v/>
      </c>
      <c r="CW16" s="2" t="e">
        <f aca="false">IF(HLOOKUP(CW$9,$AC$122:$AT$163,$CI16+1,0)="","",HLOOKUP(CW$9,$AC$122:$AT$163,$CI16+1,0))</f>
        <v>#N/A</v>
      </c>
      <c r="CX16" s="2" t="e">
        <f aca="false">IF(HLOOKUP(CX$9,$AC$122:$AT$163,$CI16+1,0)="","",HLOOKUP(CX$9,$AC$122:$AT$163,$CI16+1,0))</f>
        <v>#N/A</v>
      </c>
      <c r="CY16" s="2" t="e">
        <f aca="false">IF(HLOOKUP(CY$9,$AC$122:$AT$163,$CI16+1,0)="","",HLOOKUP(CY$9,$AC$122:$AT$163,$CI16+1,0))</f>
        <v>#N/A</v>
      </c>
      <c r="CZ16" s="2" t="n">
        <v>5</v>
      </c>
      <c r="DA16" s="2" t="str">
        <f aca="false">IF(HLOOKUP(DA$10,$AT$122:$BJ$163,$CZ16+1,0)="","",HLOOKUP(DA$10,$AT$122:$BJ$163,$CZ16+1,0))</f>
        <v>Jump Up</v>
      </c>
      <c r="DB16" s="2" t="str">
        <f aca="false">IF(HLOOKUP(DB$10,$AT$122:$BJ$163,$CZ16+1,0)="","",HLOOKUP(DB$10,$AT$122:$BJ$163,$CZ16+1,0))</f>
        <v>Jump Up</v>
      </c>
      <c r="DC16" s="2" t="str">
        <f aca="false">IF(HLOOKUP(DC$10,$AT$122:$BJ$163,$CZ16+1,0)="","",HLOOKUP(DC$10,$AT$122:$BJ$163,$CZ16+1,0))</f>
        <v>Foul Appearance</v>
      </c>
      <c r="DD16" s="2" t="str">
        <f aca="false">IF(HLOOKUP(DD$10,$AT$122:$BJ$163,$CZ16+1,0)="","",HLOOKUP(DD$10,$AT$122:$BJ$163,$CZ16+1,0))</f>
        <v>Jump Up</v>
      </c>
      <c r="DE16" s="2" t="str">
        <f aca="false">IF(HLOOKUP(DE$10,$AT$122:$BJ$163,$CZ16+1,0)="","",HLOOKUP(DE$10,$AT$122:$BJ$163,$CZ16+1,0))</f>
        <v>Jump Up</v>
      </c>
      <c r="DF16" s="2" t="str">
        <f aca="false">IF(HLOOKUP(DF$10,$AT$122:$BJ$163,$CZ16+1,0)="","",HLOOKUP(DF$10,$AT$122:$BJ$163,$CZ16+1,0))</f>
        <v/>
      </c>
      <c r="DG16" s="2" t="str">
        <f aca="false">IF(HLOOKUP(DG$10,$AT$122:$BJ$163,$CZ16+1,0)="","",HLOOKUP(DG$10,$AT$122:$BJ$163,$CZ16+1,0))</f>
        <v/>
      </c>
      <c r="DH16" s="2" t="str">
        <f aca="false">IF(HLOOKUP(DH$10,$AT$122:$BJ$163,$CZ16+1,0)="","",HLOOKUP(DH$10,$AT$122:$BJ$163,$CZ16+1,0))</f>
        <v/>
      </c>
      <c r="DI16" s="2" t="str">
        <f aca="false">IF(HLOOKUP(DI$10,$AT$122:$BJ$163,$CZ16+1,0)="","",HLOOKUP(DI$10,$AT$122:$BJ$163,$CZ16+1,0))</f>
        <v/>
      </c>
      <c r="DJ16" s="2" t="str">
        <f aca="false">IF(HLOOKUP(DJ$10,$AT$122:$BJ$163,$CZ16+1,0)="","",HLOOKUP(DJ$10,$AT$122:$BJ$163,$CZ16+1,0))</f>
        <v/>
      </c>
      <c r="DK16" s="2" t="str">
        <f aca="false">IF(HLOOKUP(DK$10,$AT$122:$BJ$163,$CZ16+1,0)="","",HLOOKUP(DK$10,$AT$122:$BJ$163,$CZ16+1,0))</f>
        <v/>
      </c>
      <c r="DL16" s="2" t="str">
        <f aca="false">IF(HLOOKUP(DL$10,$AT$122:$BJ$163,$CZ16+1,0)="","",HLOOKUP(DL$10,$AT$122:$BJ$163,$CZ16+1,0))</f>
        <v/>
      </c>
      <c r="DM16" s="2" t="str">
        <f aca="false">IF(HLOOKUP(DM$10,$AT$122:$BJ$163,$CZ16+1,0)="","",HLOOKUP(DM$10,$AT$122:$BJ$163,$CZ16+1,0))</f>
        <v/>
      </c>
      <c r="DN16" s="2" t="e">
        <f aca="false">IF(HLOOKUP(DN$10,$AT$122:$BJ$163,$CZ16+1,0)="","",HLOOKUP(DN$10,$AT$122:$BJ$163,$CZ16+1,0))</f>
        <v>#N/A</v>
      </c>
      <c r="DO16" s="2" t="e">
        <f aca="false">IF(HLOOKUP(DO$10,$AT$122:$BJ$163,$CZ16+1,0)="","",HLOOKUP(DO$10,$AT$122:$BJ$163,$CZ16+1,0))</f>
        <v>#N/A</v>
      </c>
      <c r="DP16" s="2" t="e">
        <f aca="false">IF(HLOOKUP(DP$10,$AT$122:$BJ$163,$CZ16+1,0)="","",HLOOKUP(DP$10,$AT$122:$BJ$163,$CZ16+1,0))</f>
        <v>#N/A</v>
      </c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7.1" hidden="false" customHeight="true" outlineLevel="0" collapsed="false">
      <c r="A17" s="0"/>
      <c r="B17" s="24"/>
      <c r="C17" s="48" t="n">
        <v>11</v>
      </c>
      <c r="D17" s="49" t="s">
        <v>67</v>
      </c>
      <c r="E17" s="50" t="n">
        <f aca="false">IF(ISERROR(1000*VLOOKUP($D17,$R$7:$AD$22,8,0)),"",1000*VLOOKUP($D17,$R$7:$AD$22,8,0))</f>
        <v>50000</v>
      </c>
      <c r="F17" s="51" t="n">
        <f aca="false">IF(ISERROR(VLOOKUP($D17,$R$7:$AD$22,9,0)),"",VLOOKUP($D17,$R$7:$AD$22,9,0))</f>
        <v>7</v>
      </c>
      <c r="G17" s="51" t="n">
        <f aca="false">IF(ISERROR(VLOOKUP($D17,$R$7:$AD$22,10,0)),"",VLOOKUP($D17,$R$7:$AD$22,10,0))</f>
        <v>3</v>
      </c>
      <c r="H17" s="51" t="n">
        <f aca="false">IF(ISERROR(VLOOKUP($D17,$R$7:$AD$22,11,0)),"",VLOOKUP($D17,$R$7:$AD$22,11,0))</f>
        <v>3</v>
      </c>
      <c r="I17" s="51" t="n">
        <f aca="false">IF(ISERROR(VLOOKUP($D17,$R$7:$AD$22,12,0)),"",VLOOKUP($D17,$R$7:$AD$22,12,0))</f>
        <v>7</v>
      </c>
      <c r="J17" s="52" t="str">
        <f aca="false">IF(ISNA(VLOOKUP($D17,$R$7:$AD$22,13,0)),"",VLOOKUP($D17,$R$7:$AD$22,13,0))</f>
        <v> </v>
      </c>
      <c r="K17" s="53"/>
      <c r="L17" s="54"/>
      <c r="M17" s="53"/>
      <c r="N17" s="54"/>
      <c r="O17" s="55"/>
      <c r="P17" s="16"/>
      <c r="Q17" s="0"/>
      <c r="R17" s="56" t="str">
        <f aca="false">IF(ISNA(VLOOKUP(S17,$B$101:$M$286,12,0)),"",VLOOKUP(S17,$B$101:$M$286,12,0))</f>
        <v>Hakflem Skuttlespike</v>
      </c>
      <c r="S17" s="45" t="str">
        <f aca="false">IF(HLOOKUP($D$4,$AA$101:$BA$117,12,0)=0,"",HLOOKUP($D$4,$AA$101:$BA$117,12,0))</f>
        <v>Hakflem Skuttlespike</v>
      </c>
      <c r="T17" s="45" t="n">
        <f aca="false">IF(S17="","",T16+1)</f>
        <v>12</v>
      </c>
      <c r="U17" s="45" t="n">
        <f aca="false">IF(ISNA(VLOOKUP(S17,$B$101:$M$286,10,0)),"",VLOOKUP(S17,$B$101:$M$286,10,0))</f>
        <v>1</v>
      </c>
      <c r="V17" s="45" t="n">
        <f aca="false">IF(R17&lt;&gt;"",COUNTIF($D$7:$D$22,R17),0)</f>
        <v>0</v>
      </c>
      <c r="W17" s="45" t="n">
        <f aca="false">IF(V17&gt;U17,1,0)</f>
        <v>0</v>
      </c>
      <c r="X17" s="57" t="n">
        <f aca="false">IF(IF(ISERROR(VLOOKUP($S17,$B$101:$M$286,11,0)),"",VLOOKUP($S17,$B$101:$M$286,11,0))="N",$V17,0)</f>
        <v>0</v>
      </c>
      <c r="Y17" s="45" t="n">
        <f aca="false">IF(ISNA(VLOOKUP(S17,$B$101:$M$286,7,0)),"",VLOOKUP(S17,$B$101:$M$286,7,0))</f>
        <v>200</v>
      </c>
      <c r="Z17" s="45" t="n">
        <f aca="false">IF(ISNA(VLOOKUP(S17,$B$101:$M$286,2,0)),"",VLOOKUP(S17,$B$101:$M$286,2,0))</f>
        <v>9</v>
      </c>
      <c r="AA17" s="45" t="n">
        <f aca="false">IF(ISNA(VLOOKUP(S17,$B$101:$M$286,3,0)),"",VLOOKUP(S17,$B$101:$M$286,3,0))</f>
        <v>3</v>
      </c>
      <c r="AB17" s="45" t="n">
        <f aca="false">IF(ISNA(VLOOKUP(S17,$B$101:$M$286,4,0)),"",VLOOKUP(S17,$B$101:$M$286,4,0))</f>
        <v>4</v>
      </c>
      <c r="AC17" s="45" t="n">
        <f aca="false">IF(ISNA(VLOOKUP(S17,$B$101:$M$286,5,0)),"",VLOOKUP(S17,$B$101:$M$286,5,0))</f>
        <v>7</v>
      </c>
      <c r="AD17" s="45" t="str">
        <f aca="false">IF(ISNA(VLOOKUP(S17,$B$101:$M$286,6,0)),"",VLOOKUP(S17,$B$101:$M$286,6,0))</f>
        <v>Loner, Dodge, Extra Arms, Prehensive Tail, Two Heads</v>
      </c>
      <c r="AE17" s="0"/>
      <c r="AF17" s="3" t="str">
        <f aca="true">IF(K17="","O",IF(AND(K17=IF(ISNA(VLOOKUP(K17,INDIRECT($BO17,1),1,0)),"'#",VLOOKUP(K17,INDIRECT($BO17,1),1,0)),K17=IF(ISNA(VLOOKUP(K17,INDIRECT($BM17,1),1,0)),"'#",VLOOKUP(K17,INDIRECT($BM17,1),1,0))),"S",IF(K17&lt;&gt;IF(ISNA(VLOOKUP(K17,INDIRECT($BM17,1),1,0)),"'#",VLOOKUP(K17,INDIRECT($BM17,1),1,0)),"D","N")))</f>
        <v>O</v>
      </c>
      <c r="AG17" s="3" t="str">
        <f aca="true">IF(L17="","O",IF(AND(L17=IF(ISNA(VLOOKUP(L17,INDIRECT($BO17,1),1,0)),"'#",VLOOKUP(L17,INDIRECT($BO17,1),1,0)),L17=IF(ISNA(VLOOKUP(L17,INDIRECT($BM17,1),1,0)),"'#",VLOOKUP(L17,INDIRECT($BM17,1),1,0))),"S",IF(L17&lt;&gt;IF(ISNA(VLOOKUP(L17,INDIRECT($BM17,1),1,0)),"'#",VLOOKUP(L17,INDIRECT($BM17,1),1,0)),"D","N")))</f>
        <v>O</v>
      </c>
      <c r="AH17" s="3" t="str">
        <f aca="true">IF(M17="","O",IF(AND(M17=IF(ISNA(VLOOKUP(M17,INDIRECT($BO17,1),1,0)),"'#",VLOOKUP(M17,INDIRECT($BO17,1),1,0)),M17=IF(ISNA(VLOOKUP(M17,INDIRECT($BM17,1),1,0)),"'#",VLOOKUP(M17,INDIRECT($BM17,1),1,0))),"S",IF(M17&lt;&gt;IF(ISNA(VLOOKUP(M17,INDIRECT($BM17,1),1,0)),"'#",VLOOKUP(M17,INDIRECT($BM17,1),1,0)),"D","N")))</f>
        <v>O</v>
      </c>
      <c r="AI17" s="3" t="str">
        <f aca="true">IF(N17="","O",IF(AND(N17=IF(ISNA(VLOOKUP(N17,INDIRECT($BO17,1),1,0)),"'#",VLOOKUP(N17,INDIRECT($BO17,1),1,0)),N17=IF(ISNA(VLOOKUP(N17,INDIRECT($BM17,1),1,0)),"'#",VLOOKUP(N17,INDIRECT($BM17,1),1,0))),"S",IF(N17&lt;&gt;IF(ISNA(VLOOKUP(N17,INDIRECT($BM17,1),1,0)),"'#",VLOOKUP(N17,INDIRECT($BM17,1),1,0)),"D","N")))</f>
        <v>O</v>
      </c>
      <c r="AJ17" s="3" t="str">
        <f aca="true">IF(O17="","O",IF(AND(O17=IF(ISNA(VLOOKUP(O17,INDIRECT($BO17,1),1,0)),"'#",VLOOKUP(O17,INDIRECT($BO17,1),1,0)),O17=IF(ISNA(VLOOKUP(O17,INDIRECT($BM17,1),1,0)),"'#",VLOOKUP(O17,INDIRECT($BM17,1),1,0))),"S",IF(O17&lt;&gt;IF(ISNA(VLOOKUP(O17,INDIRECT($BM17,1),1,0)),"'#",VLOOKUP(O17,INDIRECT($BM17,1),1,0)),"D","N")))</f>
        <v>O</v>
      </c>
      <c r="AK17" s="3" t="str">
        <f aca="false">CONCATENATE($BB17,$AX17,AF17,$AP17,$AQ17,$AR17)</f>
        <v>00O---</v>
      </c>
      <c r="AL17" s="3" t="str">
        <f aca="false">CONCATENATE($BB17,$AX17,AG17,$AP17,$AQ17,$AR17)</f>
        <v>00O---</v>
      </c>
      <c r="AM17" s="3" t="str">
        <f aca="false">CONCATENATE($BB17,$AX17,AH17,$AP17,$AQ17,$AR17)</f>
        <v>00O---</v>
      </c>
      <c r="AN17" s="3" t="str">
        <f aca="false">CONCATENATE($BB17,$AX17,AI17,$AP17,$AQ17,$AR17)</f>
        <v>00O---</v>
      </c>
      <c r="AO17" s="3" t="str">
        <f aca="false">CONCATENATE($BB17,$AX17,AJ17,$AP17,$AQ17,$AR17)</f>
        <v>00O---</v>
      </c>
      <c r="AP17" s="3" t="str">
        <f aca="false">IF($AY$5,"B","-")</f>
        <v>-</v>
      </c>
      <c r="AQ17" s="3" t="str">
        <f aca="false">IF($AZ$5,"K","-")</f>
        <v>-</v>
      </c>
      <c r="AR17" s="3" t="str">
        <f aca="false">IF($BA$5,"T","-")</f>
        <v>-</v>
      </c>
      <c r="AS17" s="3" t="str">
        <f aca="false">HLOOKUP(VLOOKUP(AK17,$AA$208:$AB$263,2,0),$BK$6:$BQ$22,($BG17+1),0)</f>
        <v>$BS$11:$BS$61</v>
      </c>
      <c r="AT17" s="3" t="str">
        <f aca="false">HLOOKUP(VLOOKUP(AL17,$AA$208:$AB$263,2,0),$BK$6:$BQ$22,($BG17+1),0)</f>
        <v>$BS$11:$BS$61</v>
      </c>
      <c r="AU17" s="3" t="str">
        <f aca="false">HLOOKUP(VLOOKUP(AM17,$AA$208:$AB$263,2,0),$BK$6:$BQ$22,($BG17+1),0)</f>
        <v>$BS$11:$BS$61</v>
      </c>
      <c r="AV17" s="3" t="str">
        <f aca="false">HLOOKUP(VLOOKUP(AN17,$AA$208:$AB$263,2,0),$BK$6:$BQ$22,($BG17+1),0)</f>
        <v>$BS$11:$BS$61</v>
      </c>
      <c r="AW17" s="3" t="str">
        <f aca="false">HLOOKUP(VLOOKUP(AO17,$AA$208:$AB$263,2,0),$BK$6:$BQ$22,($BG17+1),0)</f>
        <v>$BS$11:$BS$61</v>
      </c>
      <c r="AX17" s="2" t="n">
        <f aca="false">COUNTIF(AF17:AJ17,"N")</f>
        <v>0</v>
      </c>
      <c r="AY17" s="2" t="n">
        <f aca="false">COUNTIF(AF17:AJ17,"D")</f>
        <v>0</v>
      </c>
      <c r="AZ17" s="2" t="n">
        <f aca="false">IF((AX17+AY17+BA17)&gt;1,1,0)</f>
        <v>0</v>
      </c>
      <c r="BA17" s="2" t="n">
        <f aca="false">COUNTIF(AF17:AJ17,"S")</f>
        <v>0</v>
      </c>
      <c r="BB17" s="2" t="n">
        <f aca="false">SUM(AX17+AY17+BA17)</f>
        <v>0</v>
      </c>
      <c r="BC17" s="3" t="n">
        <f aca="false">COUNTIF($AF17:$AG17,"N")*(15+5*COUNTIF($AF17:$AG17,"N"))+30*COUNTIF($AF17:$AG17,"D")+COUNTIF($AF17:$AF17,"S")*($BP$123*COUNTIF($K$7:$O$22,"MA+")+$BP$126*COUNTIF($K$7:$O$22,"ST+")+$BP$125*COUNTIF($K$7:$O$22,"AG+")+$BP$124*COUNTIF($K$7:$O$22,"AV+"))</f>
        <v>0</v>
      </c>
      <c r="BD17" s="3" t="n">
        <f aca="false">COUNTIF($AF17:$AI17,"N")*(15+5*COUNTIF($AF17:$AI17,"N"))-IF($AX17&gt;0,$BC17,0)+30*COUNTIF($AH17:$AI17,"D")+COUNTIF($AH17:$AI17,"S")*($BP$123*COUNTIF($K$7:$O$22,"MA+")+$BP$126*COUNTIF($K$7:$O$22,"ST+")+$BP$125*COUNTIF($K$7:$O$22,"AG+")+$BP$124*COUNTIF($K$7:$O$22,"AV+"))</f>
        <v>0</v>
      </c>
      <c r="BE17" s="3" t="n">
        <f aca="false">IF($AX17&lt;2,20*COUNTIF($AJ17,"N")+30*COUNTIF($AJ17,"D")+COUNTIF($AJ17,"S")*($BP$123*COUNTIF($K$7:$O$22,"MA+")+$BP$126*COUNTIF($K$7:$O$22,"ST+")+$BP$125*COUNTIF($K$7:$O$22,"AG+")+$BP$124*COUNTIF($K$7:$O$22,"AV+")),30*COUNTIF($AJ17,"N"))</f>
        <v>0</v>
      </c>
      <c r="BF17" s="58" t="str">
        <f aca="false">IF(ISNA(VLOOKUP(D17,$R$6:$T$22,2,0)),"",VLOOKUP(D17,$R$6:$T$22,2,0))</f>
        <v>Lineman Skaven</v>
      </c>
      <c r="BG17" s="3" t="n">
        <v>11</v>
      </c>
      <c r="BH17" s="3" t="str">
        <f aca="false">IF(AND($V$6=4,OR(NOT($BA$5),AND($BA$5,$BA17=1))),$BK17,$BL17)</f>
        <v>$BS$11:$BS$61</v>
      </c>
      <c r="BI17" s="3" t="str">
        <f aca="false">IF(AND($V$6=4,OR(NOT($BA$5),AND($BA$5,$BA17=1))),$BM17,$BN17)</f>
        <v>$CJ$11:$CJ$61</v>
      </c>
      <c r="BJ17" s="3" t="str">
        <f aca="false">IF(AND($V$6=4,OR(NOT($BA$5),AND($BA$5,$BA17=1))),$BO17,$BP17)</f>
        <v>$DA$11:$DA$61</v>
      </c>
      <c r="BK17" s="2" t="str">
        <f aca="false">IF(ISERROR(CONCATENATE(HLOOKUP($BF17,$BS$5:$CH$60,2,0),":",HLOOKUP($BF17,$BS$5:$CH$60,4,0))),"",CONCATENATE(HLOOKUP($BF17,$BS$5:$CH$60,2,0),":",HLOOKUP($BF17,$BS$5:$CH$60,4,0)))</f>
        <v>$BS$11:$BS$61</v>
      </c>
      <c r="BL17" s="2" t="str">
        <f aca="false">IF(ISERROR(CONCATENATE(HLOOKUP($BF17,$BS$5:$CH$60,3,0),":",HLOOKUP($BF17,$BS$5:$CH$60,4,0))),"",CONCATENATE(HLOOKUP($BF17,$BS$5:$CH$60,3,0),":",HLOOKUP($BF17,$BS$5:$CH$60,4,0)))</f>
        <v>$BS$11:$BS$61</v>
      </c>
      <c r="BM17" s="2" t="str">
        <f aca="false">IF(ISERROR(CONCATENATE(HLOOKUP($BF17,$CJ$5:$CY$60,2,0),":",HLOOKUP($BF17,$CJ$5:$CY$60,4,0))),"",CONCATENATE(HLOOKUP($BF17,$CJ$5:$CY$60,2,0),":",HLOOKUP($BF17,$CJ$5:$CY$60,4,0)))</f>
        <v>$CJ$11:$CJ$61</v>
      </c>
      <c r="BN17" s="2" t="str">
        <f aca="false">IF(ISERROR(CONCATENATE(HLOOKUP($BF17,$CJ$5:$CY$60,3,0),":",HLOOKUP($BF17,$CJ$5:$CY$60,4,0))),"",CONCATENATE(HLOOKUP($BF17,$CJ$5:$CY$60,3,0),":",HLOOKUP($BF17,$CJ$5:$CY$60,4,0)))</f>
        <v>$CJ$11:$CJ$61</v>
      </c>
      <c r="BO17" s="2" t="str">
        <f aca="false">IF(ISERROR(CONCATENATE(HLOOKUP($BF17,$DA$5:$DP$60,2,0),":",HLOOKUP($BF17,$DA$5:$DP$60,4,0))),"",CONCATENATE(HLOOKUP($BF17,$DA$5:$DP$60,2,0),":",HLOOKUP($BF17,$DA$5:$DP$60,4,0)))</f>
        <v>$DA$11:$DA$61</v>
      </c>
      <c r="BP17" s="2" t="str">
        <f aca="false">IF(ISERROR(CONCATENATE(HLOOKUP($BF17,$DA$5:$DP$60,3,0),":",HLOOKUP($BF17,$DA$5:$DP$60,4,0))),"",CONCATENATE(HLOOKUP($BF17,$DA$5:$DP$60,3,0),":",HLOOKUP($BF17,$DA$5:$DP$60,4,0)))</f>
        <v>$DA$11:$DA$61</v>
      </c>
      <c r="BQ17" s="2" t="str">
        <f aca="false">IF(ISERROR(CONCATENATE(HLOOKUP($BF17,$BS$5:$CH$60,2,0),":",HLOOKUP($BF17,$BS$5:$CH$60,2,0))),"",CONCATENATE(HLOOKUP($BF17,$BS$5:$CH$60,2,0),":",HLOOKUP($BF17,$BS$5:$CH$60,2,0)))</f>
        <v>$BS$11:$BS$11</v>
      </c>
      <c r="BR17" s="2" t="n">
        <v>6</v>
      </c>
      <c r="BS17" s="2" t="str">
        <f aca="false">IF(HLOOKUP(BS$4,$BL$122:$BO$172,$BR17+1,0)="","",HLOOKUP(BS$4,$BL$122:$BO$172,$BR17+1,0))</f>
        <v>Claw</v>
      </c>
      <c r="BT17" s="2" t="str">
        <f aca="false">IF(HLOOKUP(BT$4,$BL$122:$BO$172,$BR17+1,0)="","",HLOOKUP(BT$4,$BL$122:$BO$172,$BR17+1,0))</f>
        <v>Claw</v>
      </c>
      <c r="BU17" s="2" t="str">
        <f aca="false">IF(HLOOKUP(BU$4,$BL$122:$BO$172,$BR17+1,0)="","",HLOOKUP(BU$4,$BL$122:$BO$172,$BR17+1,0))</f>
        <v>Claw</v>
      </c>
      <c r="BV17" s="2" t="str">
        <f aca="false">IF(HLOOKUP(BV$4,$BL$122:$BO$172,$BR17+1,0)="","",HLOOKUP(BV$4,$BL$122:$BO$172,$BR17+1,0))</f>
        <v>Claw</v>
      </c>
      <c r="BW17" s="2" t="str">
        <f aca="false">IF(HLOOKUP(BW$4,$BL$122:$BO$172,$BR17+1,0)="","",HLOOKUP(BW$4,$BL$122:$BO$172,$BR17+1,0))</f>
        <v>Claw</v>
      </c>
      <c r="BX17" s="2" t="str">
        <f aca="false">IF(HLOOKUP(BX$4,$BL$122:$BO$172,$BR17+1,0)="","",HLOOKUP(BX$4,$BL$122:$BO$172,$BR17+1,0))</f>
        <v/>
      </c>
      <c r="BY17" s="2" t="str">
        <f aca="false">IF(HLOOKUP(BY$4,$BL$122:$BO$172,$BR17+1,0)="","",HLOOKUP(BY$4,$BL$122:$BO$172,$BR17+1,0))</f>
        <v/>
      </c>
      <c r="BZ17" s="2" t="str">
        <f aca="false">IF(HLOOKUP(BZ$4,$BL$122:$BO$172,$BR17+1,0)="","",HLOOKUP(BZ$4,$BL$122:$BO$172,$BR17+1,0))</f>
        <v/>
      </c>
      <c r="CA17" s="2" t="str">
        <f aca="false">IF(HLOOKUP(CA$4,$BL$122:$BO$172,$BR17+1,0)="","",HLOOKUP(CA$4,$BL$122:$BO$172,$BR17+1,0))</f>
        <v/>
      </c>
      <c r="CB17" s="2" t="str">
        <f aca="false">IF(HLOOKUP(CB$4,$BL$122:$BO$172,$BR17+1,0)="","",HLOOKUP(CB$4,$BL$122:$BO$172,$BR17+1,0))</f>
        <v/>
      </c>
      <c r="CC17" s="2" t="str">
        <f aca="false">IF(HLOOKUP(CC$4,$BL$122:$BO$172,$BR17+1,0)="","",HLOOKUP(CC$4,$BL$122:$BO$172,$BR17+1,0))</f>
        <v/>
      </c>
      <c r="CD17" s="2" t="str">
        <f aca="false">IF(HLOOKUP(CD$4,$BL$122:$BO$172,$BR17+1,0)="","",HLOOKUP(CD$4,$BL$122:$BO$172,$BR17+1,0))</f>
        <v/>
      </c>
      <c r="CE17" s="2" t="str">
        <f aca="false">IF(HLOOKUP(CE$4,$BL$122:$BO$172,$BR17+1,0)="","",HLOOKUP(CE$4,$BL$122:$BO$172,$BR17+1,0))</f>
        <v/>
      </c>
      <c r="CF17" s="2" t="str">
        <f aca="false">IF(HLOOKUP(CF$4,$BL$122:$BO$172,$BR17+1,0)="","",HLOOKUP(CF$4,$BL$122:$BO$172,$BR17+1,0))</f>
        <v/>
      </c>
      <c r="CG17" s="2" t="str">
        <f aca="false">IF(HLOOKUP(CG$4,$BL$122:$BO$172,$BR17+1,0)="","",HLOOKUP(CG$4,$BL$122:$BO$172,$BR17+1,0))</f>
        <v/>
      </c>
      <c r="CH17" s="2" t="str">
        <f aca="false">IF(HLOOKUP(CH$4,$BL$122:$BO$172,$BR17+1,0)="","",HLOOKUP(CH$4,$BL$122:$BO$172,$BR17+1,0))</f>
        <v/>
      </c>
      <c r="CI17" s="2" t="n">
        <v>6</v>
      </c>
      <c r="CJ17" s="2" t="str">
        <f aca="false">IF(HLOOKUP(CJ$9,$AC$122:$AT$163,$CI17+1,0)="","",HLOOKUP(CJ$9,$AC$122:$AT$163,$CI17+1,0))</f>
        <v>Kick</v>
      </c>
      <c r="CK17" s="2" t="str">
        <f aca="false">IF(HLOOKUP(CK$9,$AC$122:$AT$163,$CI17+1,0)="","",HLOOKUP(CK$9,$AC$122:$AT$163,$CI17+1,0))</f>
        <v>Kick</v>
      </c>
      <c r="CL17" s="2" t="str">
        <f aca="false">IF(HLOOKUP(CL$9,$AC$122:$AT$163,$CI17+1,0)="","",HLOOKUP(CL$9,$AC$122:$AT$163,$CI17+1,0))</f>
        <v>Leap</v>
      </c>
      <c r="CM17" s="2" t="str">
        <f aca="false">IF(HLOOKUP(CM$9,$AC$122:$AT$163,$CI17+1,0)="","",HLOOKUP(CM$9,$AC$122:$AT$163,$CI17+1,0))</f>
        <v>Kick</v>
      </c>
      <c r="CN17" s="2" t="str">
        <f aca="false">IF(HLOOKUP(CN$9,$AC$122:$AT$163,$CI17+1,0)="","",HLOOKUP(CN$9,$AC$122:$AT$163,$CI17+1,0))</f>
        <v>Multiple Block</v>
      </c>
      <c r="CO17" s="2" t="str">
        <f aca="false">IF(HLOOKUP(CO$9,$AC$122:$AT$163,$CI17+1,0)="","",HLOOKUP(CO$9,$AC$122:$AT$163,$CI17+1,0))</f>
        <v/>
      </c>
      <c r="CP17" s="2" t="str">
        <f aca="false">IF(HLOOKUP(CP$9,$AC$122:$AT$163,$CI17+1,0)="","",HLOOKUP(CP$9,$AC$122:$AT$163,$CI17+1,0))</f>
        <v/>
      </c>
      <c r="CQ17" s="2" t="str">
        <f aca="false">IF(HLOOKUP(CQ$9,$AC$122:$AT$163,$CI17+1,0)="","",HLOOKUP(CQ$9,$AC$122:$AT$163,$CI17+1,0))</f>
        <v/>
      </c>
      <c r="CR17" s="2" t="str">
        <f aca="false">IF(HLOOKUP(CR$9,$AC$122:$AT$163,$CI17+1,0)="","",HLOOKUP(CR$9,$AC$122:$AT$163,$CI17+1,0))</f>
        <v/>
      </c>
      <c r="CS17" s="2" t="str">
        <f aca="false">IF(HLOOKUP(CS$9,$AC$122:$AT$163,$CI17+1,0)="","",HLOOKUP(CS$9,$AC$122:$AT$163,$CI17+1,0))</f>
        <v/>
      </c>
      <c r="CT17" s="2" t="str">
        <f aca="false">IF(HLOOKUP(CT$9,$AC$122:$AT$163,$CI17+1,0)="","",HLOOKUP(CT$9,$AC$122:$AT$163,$CI17+1,0))</f>
        <v/>
      </c>
      <c r="CU17" s="2" t="str">
        <f aca="false">IF(HLOOKUP(CU$9,$AC$122:$AT$163,$CI17+1,0)="","",HLOOKUP(CU$9,$AC$122:$AT$163,$CI17+1,0))</f>
        <v/>
      </c>
      <c r="CV17" s="2" t="str">
        <f aca="false">IF(HLOOKUP(CV$9,$AC$122:$AT$163,$CI17+1,0)="","",HLOOKUP(CV$9,$AC$122:$AT$163,$CI17+1,0))</f>
        <v/>
      </c>
      <c r="CW17" s="2" t="e">
        <f aca="false">IF(HLOOKUP(CW$9,$AC$122:$AT$163,$CI17+1,0)="","",HLOOKUP(CW$9,$AC$122:$AT$163,$CI17+1,0))</f>
        <v>#N/A</v>
      </c>
      <c r="CX17" s="2" t="e">
        <f aca="false">IF(HLOOKUP(CX$9,$AC$122:$AT$163,$CI17+1,0)="","",HLOOKUP(CX$9,$AC$122:$AT$163,$CI17+1,0))</f>
        <v>#N/A</v>
      </c>
      <c r="CY17" s="2" t="e">
        <f aca="false">IF(HLOOKUP(CY$9,$AC$122:$AT$163,$CI17+1,0)="","",HLOOKUP(CY$9,$AC$122:$AT$163,$CI17+1,0))</f>
        <v>#N/A</v>
      </c>
      <c r="CZ17" s="2" t="n">
        <v>6</v>
      </c>
      <c r="DA17" s="2" t="str">
        <f aca="false">IF(HLOOKUP(DA$10,$AT$122:$BJ$163,$CZ17+1,0)="","",HLOOKUP(DA$10,$AT$122:$BJ$163,$CZ17+1,0))</f>
        <v>Leap</v>
      </c>
      <c r="DB17" s="2" t="str">
        <f aca="false">IF(HLOOKUP(DB$10,$AT$122:$BJ$163,$CZ17+1,0)="","",HLOOKUP(DB$10,$AT$122:$BJ$163,$CZ17+1,0))</f>
        <v>Leap</v>
      </c>
      <c r="DC17" s="2" t="str">
        <f aca="false">IF(HLOOKUP(DC$10,$AT$122:$BJ$163,$CZ17+1,0)="","",HLOOKUP(DC$10,$AT$122:$BJ$163,$CZ17+1,0))</f>
        <v>Horns</v>
      </c>
      <c r="DD17" s="2" t="str">
        <f aca="false">IF(HLOOKUP(DD$10,$AT$122:$BJ$163,$CZ17+1,0)="","",HLOOKUP(DD$10,$AT$122:$BJ$163,$CZ17+1,0))</f>
        <v>Leap</v>
      </c>
      <c r="DE17" s="2" t="str">
        <f aca="false">IF(HLOOKUP(DE$10,$AT$122:$BJ$163,$CZ17+1,0)="","",HLOOKUP(DE$10,$AT$122:$BJ$163,$CZ17+1,0))</f>
        <v>Leap</v>
      </c>
      <c r="DF17" s="2" t="str">
        <f aca="false">IF(HLOOKUP(DF$10,$AT$122:$BJ$163,$CZ17+1,0)="","",HLOOKUP(DF$10,$AT$122:$BJ$163,$CZ17+1,0))</f>
        <v/>
      </c>
      <c r="DG17" s="2" t="str">
        <f aca="false">IF(HLOOKUP(DG$10,$AT$122:$BJ$163,$CZ17+1,0)="","",HLOOKUP(DG$10,$AT$122:$BJ$163,$CZ17+1,0))</f>
        <v/>
      </c>
      <c r="DH17" s="2" t="str">
        <f aca="false">IF(HLOOKUP(DH$10,$AT$122:$BJ$163,$CZ17+1,0)="","",HLOOKUP(DH$10,$AT$122:$BJ$163,$CZ17+1,0))</f>
        <v/>
      </c>
      <c r="DI17" s="2" t="str">
        <f aca="false">IF(HLOOKUP(DI$10,$AT$122:$BJ$163,$CZ17+1,0)="","",HLOOKUP(DI$10,$AT$122:$BJ$163,$CZ17+1,0))</f>
        <v/>
      </c>
      <c r="DJ17" s="2" t="str">
        <f aca="false">IF(HLOOKUP(DJ$10,$AT$122:$BJ$163,$CZ17+1,0)="","",HLOOKUP(DJ$10,$AT$122:$BJ$163,$CZ17+1,0))</f>
        <v/>
      </c>
      <c r="DK17" s="2" t="str">
        <f aca="false">IF(HLOOKUP(DK$10,$AT$122:$BJ$163,$CZ17+1,0)="","",HLOOKUP(DK$10,$AT$122:$BJ$163,$CZ17+1,0))</f>
        <v/>
      </c>
      <c r="DL17" s="2" t="str">
        <f aca="false">IF(HLOOKUP(DL$10,$AT$122:$BJ$163,$CZ17+1,0)="","",HLOOKUP(DL$10,$AT$122:$BJ$163,$CZ17+1,0))</f>
        <v/>
      </c>
      <c r="DM17" s="2" t="str">
        <f aca="false">IF(HLOOKUP(DM$10,$AT$122:$BJ$163,$CZ17+1,0)="","",HLOOKUP(DM$10,$AT$122:$BJ$163,$CZ17+1,0))</f>
        <v/>
      </c>
      <c r="DN17" s="2" t="e">
        <f aca="false">IF(HLOOKUP(DN$10,$AT$122:$BJ$163,$CZ17+1,0)="","",HLOOKUP(DN$10,$AT$122:$BJ$163,$CZ17+1,0))</f>
        <v>#N/A</v>
      </c>
      <c r="DO17" s="2" t="e">
        <f aca="false">IF(HLOOKUP(DO$10,$AT$122:$BJ$163,$CZ17+1,0)="","",HLOOKUP(DO$10,$AT$122:$BJ$163,$CZ17+1,0))</f>
        <v>#N/A</v>
      </c>
      <c r="DP17" s="2" t="e">
        <f aca="false">IF(HLOOKUP(DP$10,$AT$122:$BJ$163,$CZ17+1,0)="","",HLOOKUP(DP$10,$AT$122:$BJ$163,$CZ17+1,0))</f>
        <v>#N/A</v>
      </c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7.1" hidden="false" customHeight="true" outlineLevel="0" collapsed="false">
      <c r="A18" s="0"/>
      <c r="B18" s="24"/>
      <c r="C18" s="48" t="n">
        <v>12</v>
      </c>
      <c r="D18" s="49" t="s">
        <v>67</v>
      </c>
      <c r="E18" s="50" t="n">
        <f aca="false">IF(ISERROR(1000*VLOOKUP($D18,$R$7:$AD$22,8,0)),"",1000*VLOOKUP($D18,$R$7:$AD$22,8,0))</f>
        <v>50000</v>
      </c>
      <c r="F18" s="51" t="n">
        <f aca="false">IF(ISERROR(VLOOKUP($D18,$R$7:$AD$22,9,0)),"",VLOOKUP($D18,$R$7:$AD$22,9,0))</f>
        <v>7</v>
      </c>
      <c r="G18" s="51" t="n">
        <f aca="false">IF(ISERROR(VLOOKUP($D18,$R$7:$AD$22,10,0)),"",VLOOKUP($D18,$R$7:$AD$22,10,0))</f>
        <v>3</v>
      </c>
      <c r="H18" s="51" t="n">
        <f aca="false">IF(ISERROR(VLOOKUP($D18,$R$7:$AD$22,11,0)),"",VLOOKUP($D18,$R$7:$AD$22,11,0))</f>
        <v>3</v>
      </c>
      <c r="I18" s="51" t="n">
        <f aca="false">IF(ISERROR(VLOOKUP($D18,$R$7:$AD$22,12,0)),"",VLOOKUP($D18,$R$7:$AD$22,12,0))</f>
        <v>7</v>
      </c>
      <c r="J18" s="52" t="str">
        <f aca="false">IF(ISNA(VLOOKUP($D18,$R$7:$AD$22,13,0)),"",VLOOKUP($D18,$R$7:$AD$22,13,0))</f>
        <v> </v>
      </c>
      <c r="K18" s="53"/>
      <c r="L18" s="54"/>
      <c r="M18" s="53"/>
      <c r="N18" s="54"/>
      <c r="O18" s="55"/>
      <c r="P18" s="16"/>
      <c r="Q18" s="0"/>
      <c r="R18" s="56" t="str">
        <f aca="false">IF(ISNA(VLOOKUP(S18,$B$101:$M$286,12,0)),"",VLOOKUP(S18,$B$101:$M$286,12,0))</f>
        <v>Headsplitter</v>
      </c>
      <c r="S18" s="45" t="str">
        <f aca="false">IF(HLOOKUP($D$4,$AA$101:$BA$117,13,0)=0,"",HLOOKUP($D$4,$AA$101:$BA$117,13,0))</f>
        <v>Headsplitter</v>
      </c>
      <c r="T18" s="45" t="n">
        <f aca="false">IF(S18="","",T17+1)</f>
        <v>13</v>
      </c>
      <c r="U18" s="45" t="n">
        <f aca="false">IF(ISNA(VLOOKUP(S18,$B$101:$M$286,10,0)),"",VLOOKUP(S18,$B$101:$M$286,10,0))</f>
        <v>1</v>
      </c>
      <c r="V18" s="45" t="n">
        <f aca="false">IF(R18&lt;&gt;"",COUNTIF($D$7:$D$22,R18),0)</f>
        <v>0</v>
      </c>
      <c r="W18" s="45" t="n">
        <f aca="false">IF(V18&gt;U18,1,0)</f>
        <v>0</v>
      </c>
      <c r="X18" s="57" t="n">
        <f aca="false">IF(IF(ISERROR(VLOOKUP($S18,$B$101:$M$286,11,0)),"",VLOOKUP($S18,$B$101:$M$286,11,0))="N",$V18,0)</f>
        <v>0</v>
      </c>
      <c r="Y18" s="45" t="n">
        <f aca="false">IF(ISNA(VLOOKUP(S18,$B$101:$M$286,7,0)),"",VLOOKUP(S18,$B$101:$M$286,7,0))</f>
        <v>340</v>
      </c>
      <c r="Z18" s="45" t="n">
        <f aca="false">IF(ISNA(VLOOKUP(S18,$B$101:$M$286,2,0)),"",VLOOKUP(S18,$B$101:$M$286,2,0))</f>
        <v>6</v>
      </c>
      <c r="AA18" s="45" t="n">
        <f aca="false">IF(ISNA(VLOOKUP(S18,$B$101:$M$286,3,0)),"",VLOOKUP(S18,$B$101:$M$286,3,0))</f>
        <v>6</v>
      </c>
      <c r="AB18" s="45" t="n">
        <f aca="false">IF(ISNA(VLOOKUP(S18,$B$101:$M$286,4,0)),"",VLOOKUP(S18,$B$101:$M$286,4,0))</f>
        <v>3</v>
      </c>
      <c r="AC18" s="45" t="n">
        <f aca="false">IF(ISNA(VLOOKUP(S18,$B$101:$M$286,5,0)),"",VLOOKUP(S18,$B$101:$M$286,5,0))</f>
        <v>8</v>
      </c>
      <c r="AD18" s="45" t="str">
        <f aca="false">IF(ISNA(VLOOKUP(S18,$B$101:$M$286,6,0)),"",VLOOKUP(S18,$B$101:$M$286,6,0))</f>
        <v>Loner, Frenzy, Mighty Blow, Prehensile Tail</v>
      </c>
      <c r="AE18" s="0"/>
      <c r="AF18" s="3" t="str">
        <f aca="true">IF(K18="","O",IF(AND(K18=IF(ISNA(VLOOKUP(K18,INDIRECT($BO18,1),1,0)),"'#",VLOOKUP(K18,INDIRECT($BO18,1),1,0)),K18=IF(ISNA(VLOOKUP(K18,INDIRECT($BM18,1),1,0)),"'#",VLOOKUP(K18,INDIRECT($BM18,1),1,0))),"S",IF(K18&lt;&gt;IF(ISNA(VLOOKUP(K18,INDIRECT($BM18,1),1,0)),"'#",VLOOKUP(K18,INDIRECT($BM18,1),1,0)),"D","N")))</f>
        <v>O</v>
      </c>
      <c r="AG18" s="3" t="str">
        <f aca="true">IF(L18="","O",IF(AND(L18=IF(ISNA(VLOOKUP(L18,INDIRECT($BO18,1),1,0)),"'#",VLOOKUP(L18,INDIRECT($BO18,1),1,0)),L18=IF(ISNA(VLOOKUP(L18,INDIRECT($BM18,1),1,0)),"'#",VLOOKUP(L18,INDIRECT($BM18,1),1,0))),"S",IF(L18&lt;&gt;IF(ISNA(VLOOKUP(L18,INDIRECT($BM18,1),1,0)),"'#",VLOOKUP(L18,INDIRECT($BM18,1),1,0)),"D","N")))</f>
        <v>O</v>
      </c>
      <c r="AH18" s="3" t="str">
        <f aca="true">IF(M18="","O",IF(AND(M18=IF(ISNA(VLOOKUP(M18,INDIRECT($BO18,1),1,0)),"'#",VLOOKUP(M18,INDIRECT($BO18,1),1,0)),M18=IF(ISNA(VLOOKUP(M18,INDIRECT($BM18,1),1,0)),"'#",VLOOKUP(M18,INDIRECT($BM18,1),1,0))),"S",IF(M18&lt;&gt;IF(ISNA(VLOOKUP(M18,INDIRECT($BM18,1),1,0)),"'#",VLOOKUP(M18,INDIRECT($BM18,1),1,0)),"D","N")))</f>
        <v>O</v>
      </c>
      <c r="AI18" s="3" t="str">
        <f aca="true">IF(N18="","O",IF(AND(N18=IF(ISNA(VLOOKUP(N18,INDIRECT($BO18,1),1,0)),"'#",VLOOKUP(N18,INDIRECT($BO18,1),1,0)),N18=IF(ISNA(VLOOKUP(N18,INDIRECT($BM18,1),1,0)),"'#",VLOOKUP(N18,INDIRECT($BM18,1),1,0))),"S",IF(N18&lt;&gt;IF(ISNA(VLOOKUP(N18,INDIRECT($BM18,1),1,0)),"'#",VLOOKUP(N18,INDIRECT($BM18,1),1,0)),"D","N")))</f>
        <v>O</v>
      </c>
      <c r="AJ18" s="3" t="str">
        <f aca="true">IF(O18="","O",IF(AND(O18=IF(ISNA(VLOOKUP(O18,INDIRECT($BO18,1),1,0)),"'#",VLOOKUP(O18,INDIRECT($BO18,1),1,0)),O18=IF(ISNA(VLOOKUP(O18,INDIRECT($BM18,1),1,0)),"'#",VLOOKUP(O18,INDIRECT($BM18,1),1,0))),"S",IF(O18&lt;&gt;IF(ISNA(VLOOKUP(O18,INDIRECT($BM18,1),1,0)),"'#",VLOOKUP(O18,INDIRECT($BM18,1),1,0)),"D","N")))</f>
        <v>O</v>
      </c>
      <c r="AK18" s="3" t="str">
        <f aca="false">CONCATENATE($BB18,$AX18,AF18,$AP18,$AQ18,$AR18)</f>
        <v>00O---</v>
      </c>
      <c r="AL18" s="3" t="str">
        <f aca="false">CONCATENATE($BB18,$AX18,AG18,$AP18,$AQ18,$AR18)</f>
        <v>00O---</v>
      </c>
      <c r="AM18" s="3" t="str">
        <f aca="false">CONCATENATE($BB18,$AX18,AH18,$AP18,$AQ18,$AR18)</f>
        <v>00O---</v>
      </c>
      <c r="AN18" s="3" t="str">
        <f aca="false">CONCATENATE($BB18,$AX18,AI18,$AP18,$AQ18,$AR18)</f>
        <v>00O---</v>
      </c>
      <c r="AO18" s="3" t="str">
        <f aca="false">CONCATENATE($BB18,$AX18,AJ18,$AP18,$AQ18,$AR18)</f>
        <v>00O---</v>
      </c>
      <c r="AP18" s="3" t="str">
        <f aca="false">IF($AY$5,"B","-")</f>
        <v>-</v>
      </c>
      <c r="AQ18" s="3" t="str">
        <f aca="false">IF($AZ$5,"K","-")</f>
        <v>-</v>
      </c>
      <c r="AR18" s="3" t="str">
        <f aca="false">IF($BA$5,"T","-")</f>
        <v>-</v>
      </c>
      <c r="AS18" s="3" t="str">
        <f aca="false">HLOOKUP(VLOOKUP(AK18,$AA$208:$AB$263,2,0),$BK$6:$BQ$22,($BG18+1),0)</f>
        <v>$BS$11:$BS$61</v>
      </c>
      <c r="AT18" s="3" t="str">
        <f aca="false">HLOOKUP(VLOOKUP(AL18,$AA$208:$AB$263,2,0),$BK$6:$BQ$22,($BG18+1),0)</f>
        <v>$BS$11:$BS$61</v>
      </c>
      <c r="AU18" s="3" t="str">
        <f aca="false">HLOOKUP(VLOOKUP(AM18,$AA$208:$AB$263,2,0),$BK$6:$BQ$22,($BG18+1),0)</f>
        <v>$BS$11:$BS$61</v>
      </c>
      <c r="AV18" s="3" t="str">
        <f aca="false">HLOOKUP(VLOOKUP(AN18,$AA$208:$AB$263,2,0),$BK$6:$BQ$22,($BG18+1),0)</f>
        <v>$BS$11:$BS$61</v>
      </c>
      <c r="AW18" s="3" t="str">
        <f aca="false">HLOOKUP(VLOOKUP(AO18,$AA$208:$AB$263,2,0),$BK$6:$BQ$22,($BG18+1),0)</f>
        <v>$BS$11:$BS$61</v>
      </c>
      <c r="AX18" s="2" t="n">
        <f aca="false">COUNTIF(AF18:AJ18,"N")</f>
        <v>0</v>
      </c>
      <c r="AY18" s="2" t="n">
        <f aca="false">COUNTIF(AF18:AJ18,"D")</f>
        <v>0</v>
      </c>
      <c r="AZ18" s="2" t="n">
        <f aca="false">IF((AX18+AY18+BA18)&gt;1,1,0)</f>
        <v>0</v>
      </c>
      <c r="BA18" s="2" t="n">
        <f aca="false">COUNTIF(AF18:AJ18,"S")</f>
        <v>0</v>
      </c>
      <c r="BB18" s="2" t="n">
        <f aca="false">SUM(AX18+AY18+BA18)</f>
        <v>0</v>
      </c>
      <c r="BC18" s="3" t="n">
        <f aca="false">COUNTIF($AF18:$AG18,"N")*(15+5*COUNTIF($AF18:$AG18,"N"))+30*COUNTIF($AF18:$AG18,"D")+COUNTIF($AF18:$AF18,"S")*($BP$123*COUNTIF($K$7:$O$22,"MA+")+$BP$126*COUNTIF($K$7:$O$22,"ST+")+$BP$125*COUNTIF($K$7:$O$22,"AG+")+$BP$124*COUNTIF($K$7:$O$22,"AV+"))</f>
        <v>0</v>
      </c>
      <c r="BD18" s="3" t="n">
        <f aca="false">COUNTIF($AF18:$AI18,"N")*(15+5*COUNTIF($AF18:$AI18,"N"))-IF($AX18&gt;0,$BC18,0)+30*COUNTIF($AH18:$AI18,"D")+COUNTIF($AH18:$AI18,"S")*($BP$123*COUNTIF($K$7:$O$22,"MA+")+$BP$126*COUNTIF($K$7:$O$22,"ST+")+$BP$125*COUNTIF($K$7:$O$22,"AG+")+$BP$124*COUNTIF($K$7:$O$22,"AV+"))</f>
        <v>0</v>
      </c>
      <c r="BE18" s="3" t="n">
        <f aca="false">IF($AX18&lt;2,20*COUNTIF($AJ18,"N")+30*COUNTIF($AJ18,"D")+COUNTIF($AJ18,"S")*($BP$123*COUNTIF($K$7:$O$22,"MA+")+$BP$126*COUNTIF($K$7:$O$22,"ST+")+$BP$125*COUNTIF($K$7:$O$22,"AG+")+$BP$124*COUNTIF($K$7:$O$22,"AV+")),30*COUNTIF($AJ18,"N"))</f>
        <v>0</v>
      </c>
      <c r="BF18" s="58" t="str">
        <f aca="false">IF(ISNA(VLOOKUP(D18,$R$6:$T$22,2,0)),"",VLOOKUP(D18,$R$6:$T$22,2,0))</f>
        <v>Lineman Skaven</v>
      </c>
      <c r="BG18" s="3" t="n">
        <v>12</v>
      </c>
      <c r="BH18" s="3" t="str">
        <f aca="false">IF(AND($V$6=4,OR(NOT($BA$5),AND($BA$5,$BA18=1))),$BK18,$BL18)</f>
        <v>$BS$11:$BS$61</v>
      </c>
      <c r="BI18" s="3" t="str">
        <f aca="false">IF(AND($V$6=4,OR(NOT($BA$5),AND($BA$5,$BA18=1))),$BM18,$BN18)</f>
        <v>$CJ$11:$CJ$61</v>
      </c>
      <c r="BJ18" s="3" t="str">
        <f aca="false">IF(AND($V$6=4,OR(NOT($BA$5),AND($BA$5,$BA18=1))),$BO18,$BP18)</f>
        <v>$DA$11:$DA$61</v>
      </c>
      <c r="BK18" s="2" t="str">
        <f aca="false">IF(ISERROR(CONCATENATE(HLOOKUP($BF18,$BS$5:$CH$60,2,0),":",HLOOKUP($BF18,$BS$5:$CH$60,4,0))),"",CONCATENATE(HLOOKUP($BF18,$BS$5:$CH$60,2,0),":",HLOOKUP($BF18,$BS$5:$CH$60,4,0)))</f>
        <v>$BS$11:$BS$61</v>
      </c>
      <c r="BL18" s="2" t="str">
        <f aca="false">IF(ISERROR(CONCATENATE(HLOOKUP($BF18,$BS$5:$CH$60,3,0),":",HLOOKUP($BF18,$BS$5:$CH$60,4,0))),"",CONCATENATE(HLOOKUP($BF18,$BS$5:$CH$60,3,0),":",HLOOKUP($BF18,$BS$5:$CH$60,4,0)))</f>
        <v>$BS$11:$BS$61</v>
      </c>
      <c r="BM18" s="2" t="str">
        <f aca="false">IF(ISERROR(CONCATENATE(HLOOKUP($BF18,$CJ$5:$CY$60,2,0),":",HLOOKUP($BF18,$CJ$5:$CY$60,4,0))),"",CONCATENATE(HLOOKUP($BF18,$CJ$5:$CY$60,2,0),":",HLOOKUP($BF18,$CJ$5:$CY$60,4,0)))</f>
        <v>$CJ$11:$CJ$61</v>
      </c>
      <c r="BN18" s="2" t="str">
        <f aca="false">IF(ISERROR(CONCATENATE(HLOOKUP($BF18,$CJ$5:$CY$60,3,0),":",HLOOKUP($BF18,$CJ$5:$CY$60,4,0))),"",CONCATENATE(HLOOKUP($BF18,$CJ$5:$CY$60,3,0),":",HLOOKUP($BF18,$CJ$5:$CY$60,4,0)))</f>
        <v>$CJ$11:$CJ$61</v>
      </c>
      <c r="BO18" s="2" t="str">
        <f aca="false">IF(ISERROR(CONCATENATE(HLOOKUP($BF18,$DA$5:$DP$60,2,0),":",HLOOKUP($BF18,$DA$5:$DP$60,4,0))),"",CONCATENATE(HLOOKUP($BF18,$DA$5:$DP$60,2,0),":",HLOOKUP($BF18,$DA$5:$DP$60,4,0)))</f>
        <v>$DA$11:$DA$61</v>
      </c>
      <c r="BP18" s="2" t="str">
        <f aca="false">IF(ISERROR(CONCATENATE(HLOOKUP($BF18,$DA$5:$DP$60,3,0),":",HLOOKUP($BF18,$DA$5:$DP$60,4,0))),"",CONCATENATE(HLOOKUP($BF18,$DA$5:$DP$60,3,0),":",HLOOKUP($BF18,$DA$5:$DP$60,4,0)))</f>
        <v>$DA$11:$DA$61</v>
      </c>
      <c r="BQ18" s="2" t="str">
        <f aca="false">IF(ISERROR(CONCATENATE(HLOOKUP($BF18,$BS$5:$CH$60,2,0),":",HLOOKUP($BF18,$BS$5:$CH$60,2,0))),"",CONCATENATE(HLOOKUP($BF18,$BS$5:$CH$60,2,0),":",HLOOKUP($BF18,$BS$5:$CH$60,2,0)))</f>
        <v>$BS$11:$BS$11</v>
      </c>
      <c r="BR18" s="2" t="n">
        <v>7</v>
      </c>
      <c r="BS18" s="2" t="str">
        <f aca="false">IF(HLOOKUP(BS$4,$BL$122:$BO$172,$BR18+1,0)="","",HLOOKUP(BS$4,$BL$122:$BO$172,$BR18+1,0))</f>
        <v>Dauntless</v>
      </c>
      <c r="BT18" s="2" t="str">
        <f aca="false">IF(HLOOKUP(BT$4,$BL$122:$BO$172,$BR18+1,0)="","",HLOOKUP(BT$4,$BL$122:$BO$172,$BR18+1,0))</f>
        <v>Dauntless</v>
      </c>
      <c r="BU18" s="2" t="str">
        <f aca="false">IF(HLOOKUP(BU$4,$BL$122:$BO$172,$BR18+1,0)="","",HLOOKUP(BU$4,$BL$122:$BO$172,$BR18+1,0))</f>
        <v>Dauntless</v>
      </c>
      <c r="BV18" s="2" t="str">
        <f aca="false">IF(HLOOKUP(BV$4,$BL$122:$BO$172,$BR18+1,0)="","",HLOOKUP(BV$4,$BL$122:$BO$172,$BR18+1,0))</f>
        <v>Dauntless</v>
      </c>
      <c r="BW18" s="2" t="str">
        <f aca="false">IF(HLOOKUP(BW$4,$BL$122:$BO$172,$BR18+1,0)="","",HLOOKUP(BW$4,$BL$122:$BO$172,$BR18+1,0))</f>
        <v>Dauntless</v>
      </c>
      <c r="BX18" s="2" t="str">
        <f aca="false">IF(HLOOKUP(BX$4,$BL$122:$BO$172,$BR18+1,0)="","",HLOOKUP(BX$4,$BL$122:$BO$172,$BR18+1,0))</f>
        <v/>
      </c>
      <c r="BY18" s="2" t="str">
        <f aca="false">IF(HLOOKUP(BY$4,$BL$122:$BO$172,$BR18+1,0)="","",HLOOKUP(BY$4,$BL$122:$BO$172,$BR18+1,0))</f>
        <v/>
      </c>
      <c r="BZ18" s="2" t="str">
        <f aca="false">IF(HLOOKUP(BZ$4,$BL$122:$BO$172,$BR18+1,0)="","",HLOOKUP(BZ$4,$BL$122:$BO$172,$BR18+1,0))</f>
        <v/>
      </c>
      <c r="CA18" s="2" t="str">
        <f aca="false">IF(HLOOKUP(CA$4,$BL$122:$BO$172,$BR18+1,0)="","",HLOOKUP(CA$4,$BL$122:$BO$172,$BR18+1,0))</f>
        <v/>
      </c>
      <c r="CB18" s="2" t="str">
        <f aca="false">IF(HLOOKUP(CB$4,$BL$122:$BO$172,$BR18+1,0)="","",HLOOKUP(CB$4,$BL$122:$BO$172,$BR18+1,0))</f>
        <v/>
      </c>
      <c r="CC18" s="2" t="str">
        <f aca="false">IF(HLOOKUP(CC$4,$BL$122:$BO$172,$BR18+1,0)="","",HLOOKUP(CC$4,$BL$122:$BO$172,$BR18+1,0))</f>
        <v/>
      </c>
      <c r="CD18" s="2" t="str">
        <f aca="false">IF(HLOOKUP(CD$4,$BL$122:$BO$172,$BR18+1,0)="","",HLOOKUP(CD$4,$BL$122:$BO$172,$BR18+1,0))</f>
        <v/>
      </c>
      <c r="CE18" s="2" t="str">
        <f aca="false">IF(HLOOKUP(CE$4,$BL$122:$BO$172,$BR18+1,0)="","",HLOOKUP(CE$4,$BL$122:$BO$172,$BR18+1,0))</f>
        <v/>
      </c>
      <c r="CF18" s="2" t="str">
        <f aca="false">IF(HLOOKUP(CF$4,$BL$122:$BO$172,$BR18+1,0)="","",HLOOKUP(CF$4,$BL$122:$BO$172,$BR18+1,0))</f>
        <v/>
      </c>
      <c r="CG18" s="2" t="str">
        <f aca="false">IF(HLOOKUP(CG$4,$BL$122:$BO$172,$BR18+1,0)="","",HLOOKUP(CG$4,$BL$122:$BO$172,$BR18+1,0))</f>
        <v/>
      </c>
      <c r="CH18" s="2" t="str">
        <f aca="false">IF(HLOOKUP(CH$4,$BL$122:$BO$172,$BR18+1,0)="","",HLOOKUP(CH$4,$BL$122:$BO$172,$BR18+1,0))</f>
        <v/>
      </c>
      <c r="CI18" s="2" t="n">
        <v>7</v>
      </c>
      <c r="CJ18" s="2" t="str">
        <f aca="false">IF(HLOOKUP(CJ$9,$AC$122:$AT$163,$CI18+1,0)="","",HLOOKUP(CJ$9,$AC$122:$AT$163,$CI18+1,0))</f>
        <v>Kick-Off Return</v>
      </c>
      <c r="CK18" s="2" t="str">
        <f aca="false">IF(HLOOKUP(CK$9,$AC$122:$AT$163,$CI18+1,0)="","",HLOOKUP(CK$9,$AC$122:$AT$163,$CI18+1,0))</f>
        <v>Kick-Off Return</v>
      </c>
      <c r="CL18" s="2" t="str">
        <f aca="false">IF(HLOOKUP(CL$9,$AC$122:$AT$163,$CI18+1,0)="","",HLOOKUP(CL$9,$AC$122:$AT$163,$CI18+1,0))</f>
        <v>Side Step</v>
      </c>
      <c r="CM18" s="2" t="str">
        <f aca="false">IF(HLOOKUP(CM$9,$AC$122:$AT$163,$CI18+1,0)="","",HLOOKUP(CM$9,$AC$122:$AT$163,$CI18+1,0))</f>
        <v>Kick-Off Return</v>
      </c>
      <c r="CN18" s="2" t="str">
        <f aca="false">IF(HLOOKUP(CN$9,$AC$122:$AT$163,$CI18+1,0)="","",HLOOKUP(CN$9,$AC$122:$AT$163,$CI18+1,0))</f>
        <v>Piling On</v>
      </c>
      <c r="CO18" s="2" t="str">
        <f aca="false">IF(HLOOKUP(CO$9,$AC$122:$AT$163,$CI18+1,0)="","",HLOOKUP(CO$9,$AC$122:$AT$163,$CI18+1,0))</f>
        <v/>
      </c>
      <c r="CP18" s="2" t="str">
        <f aca="false">IF(HLOOKUP(CP$9,$AC$122:$AT$163,$CI18+1,0)="","",HLOOKUP(CP$9,$AC$122:$AT$163,$CI18+1,0))</f>
        <v/>
      </c>
      <c r="CQ18" s="2" t="str">
        <f aca="false">IF(HLOOKUP(CQ$9,$AC$122:$AT$163,$CI18+1,0)="","",HLOOKUP(CQ$9,$AC$122:$AT$163,$CI18+1,0))</f>
        <v/>
      </c>
      <c r="CR18" s="2" t="str">
        <f aca="false">IF(HLOOKUP(CR$9,$AC$122:$AT$163,$CI18+1,0)="","",HLOOKUP(CR$9,$AC$122:$AT$163,$CI18+1,0))</f>
        <v/>
      </c>
      <c r="CS18" s="2" t="str">
        <f aca="false">IF(HLOOKUP(CS$9,$AC$122:$AT$163,$CI18+1,0)="","",HLOOKUP(CS$9,$AC$122:$AT$163,$CI18+1,0))</f>
        <v/>
      </c>
      <c r="CT18" s="2" t="str">
        <f aca="false">IF(HLOOKUP(CT$9,$AC$122:$AT$163,$CI18+1,0)="","",HLOOKUP(CT$9,$AC$122:$AT$163,$CI18+1,0))</f>
        <v/>
      </c>
      <c r="CU18" s="2" t="str">
        <f aca="false">IF(HLOOKUP(CU$9,$AC$122:$AT$163,$CI18+1,0)="","",HLOOKUP(CU$9,$AC$122:$AT$163,$CI18+1,0))</f>
        <v/>
      </c>
      <c r="CV18" s="2" t="str">
        <f aca="false">IF(HLOOKUP(CV$9,$AC$122:$AT$163,$CI18+1,0)="","",HLOOKUP(CV$9,$AC$122:$AT$163,$CI18+1,0))</f>
        <v/>
      </c>
      <c r="CW18" s="2" t="e">
        <f aca="false">IF(HLOOKUP(CW$9,$AC$122:$AT$163,$CI18+1,0)="","",HLOOKUP(CW$9,$AC$122:$AT$163,$CI18+1,0))</f>
        <v>#N/A</v>
      </c>
      <c r="CX18" s="2" t="e">
        <f aca="false">IF(HLOOKUP(CX$9,$AC$122:$AT$163,$CI18+1,0)="","",HLOOKUP(CX$9,$AC$122:$AT$163,$CI18+1,0))</f>
        <v>#N/A</v>
      </c>
      <c r="CY18" s="2" t="e">
        <f aca="false">IF(HLOOKUP(CY$9,$AC$122:$AT$163,$CI18+1,0)="","",HLOOKUP(CY$9,$AC$122:$AT$163,$CI18+1,0))</f>
        <v>#N/A</v>
      </c>
      <c r="CZ18" s="2" t="n">
        <v>7</v>
      </c>
      <c r="DA18" s="2" t="str">
        <f aca="false">IF(HLOOKUP(DA$10,$AT$122:$BJ$163,$CZ18+1,0)="","",HLOOKUP(DA$10,$AT$122:$BJ$163,$CZ18+1,0))</f>
        <v>Side Step</v>
      </c>
      <c r="DB18" s="2" t="str">
        <f aca="false">IF(HLOOKUP(DB$10,$AT$122:$BJ$163,$CZ18+1,0)="","",HLOOKUP(DB$10,$AT$122:$BJ$163,$CZ18+1,0))</f>
        <v>Side Step</v>
      </c>
      <c r="DC18" s="2" t="str">
        <f aca="false">IF(HLOOKUP(DC$10,$AT$122:$BJ$163,$CZ18+1,0)="","",HLOOKUP(DC$10,$AT$122:$BJ$163,$CZ18+1,0))</f>
        <v>Prehensile Tail</v>
      </c>
      <c r="DD18" s="2" t="str">
        <f aca="false">IF(HLOOKUP(DD$10,$AT$122:$BJ$163,$CZ18+1,0)="","",HLOOKUP(DD$10,$AT$122:$BJ$163,$CZ18+1,0))</f>
        <v>Side Step</v>
      </c>
      <c r="DE18" s="2" t="str">
        <f aca="false">IF(HLOOKUP(DE$10,$AT$122:$BJ$163,$CZ18+1,0)="","",HLOOKUP(DE$10,$AT$122:$BJ$163,$CZ18+1,0))</f>
        <v>Side Step</v>
      </c>
      <c r="DF18" s="2" t="str">
        <f aca="false">IF(HLOOKUP(DF$10,$AT$122:$BJ$163,$CZ18+1,0)="","",HLOOKUP(DF$10,$AT$122:$BJ$163,$CZ18+1,0))</f>
        <v/>
      </c>
      <c r="DG18" s="2" t="str">
        <f aca="false">IF(HLOOKUP(DG$10,$AT$122:$BJ$163,$CZ18+1,0)="","",HLOOKUP(DG$10,$AT$122:$BJ$163,$CZ18+1,0))</f>
        <v/>
      </c>
      <c r="DH18" s="2" t="str">
        <f aca="false">IF(HLOOKUP(DH$10,$AT$122:$BJ$163,$CZ18+1,0)="","",HLOOKUP(DH$10,$AT$122:$BJ$163,$CZ18+1,0))</f>
        <v/>
      </c>
      <c r="DI18" s="2" t="str">
        <f aca="false">IF(HLOOKUP(DI$10,$AT$122:$BJ$163,$CZ18+1,0)="","",HLOOKUP(DI$10,$AT$122:$BJ$163,$CZ18+1,0))</f>
        <v/>
      </c>
      <c r="DJ18" s="2" t="str">
        <f aca="false">IF(HLOOKUP(DJ$10,$AT$122:$BJ$163,$CZ18+1,0)="","",HLOOKUP(DJ$10,$AT$122:$BJ$163,$CZ18+1,0))</f>
        <v/>
      </c>
      <c r="DK18" s="2" t="str">
        <f aca="false">IF(HLOOKUP(DK$10,$AT$122:$BJ$163,$CZ18+1,0)="","",HLOOKUP(DK$10,$AT$122:$BJ$163,$CZ18+1,0))</f>
        <v/>
      </c>
      <c r="DL18" s="2" t="str">
        <f aca="false">IF(HLOOKUP(DL$10,$AT$122:$BJ$163,$CZ18+1,0)="","",HLOOKUP(DL$10,$AT$122:$BJ$163,$CZ18+1,0))</f>
        <v/>
      </c>
      <c r="DM18" s="2" t="str">
        <f aca="false">IF(HLOOKUP(DM$10,$AT$122:$BJ$163,$CZ18+1,0)="","",HLOOKUP(DM$10,$AT$122:$BJ$163,$CZ18+1,0))</f>
        <v/>
      </c>
      <c r="DN18" s="2" t="e">
        <f aca="false">IF(HLOOKUP(DN$10,$AT$122:$BJ$163,$CZ18+1,0)="","",HLOOKUP(DN$10,$AT$122:$BJ$163,$CZ18+1,0))</f>
        <v>#N/A</v>
      </c>
      <c r="DO18" s="2" t="e">
        <f aca="false">IF(HLOOKUP(DO$10,$AT$122:$BJ$163,$CZ18+1,0)="","",HLOOKUP(DO$10,$AT$122:$BJ$163,$CZ18+1,0))</f>
        <v>#N/A</v>
      </c>
      <c r="DP18" s="2" t="e">
        <f aca="false">IF(HLOOKUP(DP$10,$AT$122:$BJ$163,$CZ18+1,0)="","",HLOOKUP(DP$10,$AT$122:$BJ$163,$CZ18+1,0))</f>
        <v>#N/A</v>
      </c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7.1" hidden="false" customHeight="true" outlineLevel="0" collapsed="false">
      <c r="A19" s="0"/>
      <c r="B19" s="24"/>
      <c r="C19" s="48" t="n">
        <v>13</v>
      </c>
      <c r="D19" s="49"/>
      <c r="E19" s="50" t="str">
        <f aca="false">IF(ISERROR(1000*VLOOKUP($D19,$R$7:$AD$22,8,0)),"",1000*VLOOKUP($D19,$R$7:$AD$22,8,0))</f>
        <v/>
      </c>
      <c r="F19" s="51" t="str">
        <f aca="false">IF(ISERROR(VLOOKUP($D19,$R$7:$AD$22,9,0)),"",VLOOKUP($D19,$R$7:$AD$22,9,0))</f>
        <v/>
      </c>
      <c r="G19" s="51" t="str">
        <f aca="false">IF(ISERROR(VLOOKUP($D19,$R$7:$AD$22,10,0)),"",VLOOKUP($D19,$R$7:$AD$22,10,0))</f>
        <v/>
      </c>
      <c r="H19" s="51" t="str">
        <f aca="false">IF(ISERROR(VLOOKUP($D19,$R$7:$AD$22,11,0)),"",VLOOKUP($D19,$R$7:$AD$22,11,0))</f>
        <v/>
      </c>
      <c r="I19" s="51" t="str">
        <f aca="false">IF(ISERROR(VLOOKUP($D19,$R$7:$AD$22,12,0)),"",VLOOKUP($D19,$R$7:$AD$22,12,0))</f>
        <v/>
      </c>
      <c r="J19" s="52" t="str">
        <f aca="false">IF(ISNA(VLOOKUP($D19,$R$7:$AD$22,13,0)),"",VLOOKUP($D19,$R$7:$AD$22,13,0))</f>
        <v/>
      </c>
      <c r="K19" s="53"/>
      <c r="L19" s="54"/>
      <c r="M19" s="53"/>
      <c r="N19" s="54"/>
      <c r="O19" s="55"/>
      <c r="P19" s="16"/>
      <c r="Q19" s="0"/>
      <c r="R19" s="56" t="str">
        <f aca="false">IF(ISNA(VLOOKUP(S19,$B$101:$M$286,12,0)),"",VLOOKUP(S19,$B$101:$M$286,12,0))</f>
        <v>Morg ’n’ Thorg</v>
      </c>
      <c r="S19" s="45" t="str">
        <f aca="false">IF(HLOOKUP($D$4,$AA$101:$BA$117,14,0)=0,"",HLOOKUP($D$4,$AA$101:$BA$117,14,0))</f>
        <v>Morg ’n’ Thorg</v>
      </c>
      <c r="T19" s="45" t="n">
        <f aca="false">IF(S19="","",T18+1)</f>
        <v>14</v>
      </c>
      <c r="U19" s="45" t="n">
        <f aca="false">IF(ISNA(VLOOKUP(S19,$B$101:$M$286,10,0)),"",VLOOKUP(S19,$B$101:$M$286,10,0))</f>
        <v>1</v>
      </c>
      <c r="V19" s="45" t="n">
        <f aca="false">IF(R19&lt;&gt;"",COUNTIF($D$7:$D$22,R19),0)</f>
        <v>0</v>
      </c>
      <c r="W19" s="45" t="n">
        <f aca="false">IF(V19&gt;U19,1,0)</f>
        <v>0</v>
      </c>
      <c r="X19" s="57" t="n">
        <f aca="false">IF(IF(ISERROR(VLOOKUP($S19,$B$101:$M$286,11,0)),"",VLOOKUP($S19,$B$101:$M$286,11,0))="N",$V19,0)</f>
        <v>0</v>
      </c>
      <c r="Y19" s="45" t="n">
        <f aca="false">IF(ISNA(VLOOKUP(S19,$B$101:$M$286,7,0)),"",VLOOKUP(S19,$B$101:$M$286,7,0))</f>
        <v>430</v>
      </c>
      <c r="Z19" s="45" t="n">
        <f aca="false">IF(ISNA(VLOOKUP(S19,$B$101:$M$286,2,0)),"",VLOOKUP(S19,$B$101:$M$286,2,0))</f>
        <v>6</v>
      </c>
      <c r="AA19" s="45" t="n">
        <f aca="false">IF(ISNA(VLOOKUP(S19,$B$101:$M$286,3,0)),"",VLOOKUP(S19,$B$101:$M$286,3,0))</f>
        <v>6</v>
      </c>
      <c r="AB19" s="45" t="n">
        <f aca="false">IF(ISNA(VLOOKUP(S19,$B$101:$M$286,4,0)),"",VLOOKUP(S19,$B$101:$M$286,4,0))</f>
        <v>3</v>
      </c>
      <c r="AC19" s="45" t="n">
        <f aca="false">IF(ISNA(VLOOKUP(S19,$B$101:$M$286,5,0)),"",VLOOKUP(S19,$B$101:$M$286,5,0))</f>
        <v>10</v>
      </c>
      <c r="AD19" s="45" t="str">
        <f aca="false">IF(ISNA(VLOOKUP(S19,$B$101:$M$286,6,0)),"",VLOOKUP(S19,$B$101:$M$286,6,0))</f>
        <v>Loner, Block, Mighty Blow, Thick Skull, Throw Team-Mate</v>
      </c>
      <c r="AE19" s="0"/>
      <c r="AF19" s="3" t="str">
        <f aca="true">IF(K19="","O",IF(AND(K19=IF(ISNA(VLOOKUP(K19,INDIRECT($BO19,1),1,0)),"'#",VLOOKUP(K19,INDIRECT($BO19,1),1,0)),K19=IF(ISNA(VLOOKUP(K19,INDIRECT($BM19,1),1,0)),"'#",VLOOKUP(K19,INDIRECT($BM19,1),1,0))),"S",IF(K19&lt;&gt;IF(ISNA(VLOOKUP(K19,INDIRECT($BM19,1),1,0)),"'#",VLOOKUP(K19,INDIRECT($BM19,1),1,0)),"D","N")))</f>
        <v>O</v>
      </c>
      <c r="AG19" s="3" t="str">
        <f aca="true">IF(L19="","O",IF(AND(L19=IF(ISNA(VLOOKUP(L19,INDIRECT($BO19,1),1,0)),"'#",VLOOKUP(L19,INDIRECT($BO19,1),1,0)),L19=IF(ISNA(VLOOKUP(L19,INDIRECT($BM19,1),1,0)),"'#",VLOOKUP(L19,INDIRECT($BM19,1),1,0))),"S",IF(L19&lt;&gt;IF(ISNA(VLOOKUP(L19,INDIRECT($BM19,1),1,0)),"'#",VLOOKUP(L19,INDIRECT($BM19,1),1,0)),"D","N")))</f>
        <v>O</v>
      </c>
      <c r="AH19" s="3" t="str">
        <f aca="true">IF(M19="","O",IF(AND(M19=IF(ISNA(VLOOKUP(M19,INDIRECT($BO19,1),1,0)),"'#",VLOOKUP(M19,INDIRECT($BO19,1),1,0)),M19=IF(ISNA(VLOOKUP(M19,INDIRECT($BM19,1),1,0)),"'#",VLOOKUP(M19,INDIRECT($BM19,1),1,0))),"S",IF(M19&lt;&gt;IF(ISNA(VLOOKUP(M19,INDIRECT($BM19,1),1,0)),"'#",VLOOKUP(M19,INDIRECT($BM19,1),1,0)),"D","N")))</f>
        <v>O</v>
      </c>
      <c r="AI19" s="3" t="str">
        <f aca="true">IF(N19="","O",IF(AND(N19=IF(ISNA(VLOOKUP(N19,INDIRECT($BO19,1),1,0)),"'#",VLOOKUP(N19,INDIRECT($BO19,1),1,0)),N19=IF(ISNA(VLOOKUP(N19,INDIRECT($BM19,1),1,0)),"'#",VLOOKUP(N19,INDIRECT($BM19,1),1,0))),"S",IF(N19&lt;&gt;IF(ISNA(VLOOKUP(N19,INDIRECT($BM19,1),1,0)),"'#",VLOOKUP(N19,INDIRECT($BM19,1),1,0)),"D","N")))</f>
        <v>O</v>
      </c>
      <c r="AJ19" s="3" t="str">
        <f aca="true">IF(O19="","O",IF(AND(O19=IF(ISNA(VLOOKUP(O19,INDIRECT($BO19,1),1,0)),"'#",VLOOKUP(O19,INDIRECT($BO19,1),1,0)),O19=IF(ISNA(VLOOKUP(O19,INDIRECT($BM19,1),1,0)),"'#",VLOOKUP(O19,INDIRECT($BM19,1),1,0))),"S",IF(O19&lt;&gt;IF(ISNA(VLOOKUP(O19,INDIRECT($BM19,1),1,0)),"'#",VLOOKUP(O19,INDIRECT($BM19,1),1,0)),"D","N")))</f>
        <v>O</v>
      </c>
      <c r="AK19" s="3" t="str">
        <f aca="false">CONCATENATE($BB19,$AX19,AF19,$AP19,$AQ19,$AR19)</f>
        <v>00O---</v>
      </c>
      <c r="AL19" s="3" t="str">
        <f aca="false">CONCATENATE($BB19,$AX19,AG19,$AP19,$AQ19,$AR19)</f>
        <v>00O---</v>
      </c>
      <c r="AM19" s="3" t="str">
        <f aca="false">CONCATENATE($BB19,$AX19,AH19,$AP19,$AQ19,$AR19)</f>
        <v>00O---</v>
      </c>
      <c r="AN19" s="3" t="str">
        <f aca="false">CONCATENATE($BB19,$AX19,AI19,$AP19,$AQ19,$AR19)</f>
        <v>00O---</v>
      </c>
      <c r="AO19" s="3" t="str">
        <f aca="false">CONCATENATE($BB19,$AX19,AJ19,$AP19,$AQ19,$AR19)</f>
        <v>00O---</v>
      </c>
      <c r="AP19" s="3" t="str">
        <f aca="false">IF($AY$5,"B","-")</f>
        <v>-</v>
      </c>
      <c r="AQ19" s="3" t="str">
        <f aca="false">IF($AZ$5,"K","-")</f>
        <v>-</v>
      </c>
      <c r="AR19" s="3" t="str">
        <f aca="false">IF($BA$5,"T","-")</f>
        <v>-</v>
      </c>
      <c r="AS19" s="3" t="str">
        <f aca="false">HLOOKUP(VLOOKUP(AK19,$AA$208:$AB$263,2,0),$BK$6:$BQ$22,($BG19+1),0)</f>
        <v/>
      </c>
      <c r="AT19" s="3" t="str">
        <f aca="false">HLOOKUP(VLOOKUP(AL19,$AA$208:$AB$263,2,0),$BK$6:$BQ$22,($BG19+1),0)</f>
        <v/>
      </c>
      <c r="AU19" s="3" t="str">
        <f aca="false">HLOOKUP(VLOOKUP(AM19,$AA$208:$AB$263,2,0),$BK$6:$BQ$22,($BG19+1),0)</f>
        <v/>
      </c>
      <c r="AV19" s="3" t="str">
        <f aca="false">HLOOKUP(VLOOKUP(AN19,$AA$208:$AB$263,2,0),$BK$6:$BQ$22,($BG19+1),0)</f>
        <v/>
      </c>
      <c r="AW19" s="3" t="str">
        <f aca="false">HLOOKUP(VLOOKUP(AO19,$AA$208:$AB$263,2,0),$BK$6:$BQ$22,($BG19+1),0)</f>
        <v/>
      </c>
      <c r="AX19" s="2" t="n">
        <f aca="false">COUNTIF(AF19:AJ19,"N")</f>
        <v>0</v>
      </c>
      <c r="AY19" s="2" t="n">
        <f aca="false">COUNTIF(AF19:AJ19,"D")</f>
        <v>0</v>
      </c>
      <c r="AZ19" s="2" t="n">
        <f aca="false">IF((AX19+AY19+BA19)&gt;1,1,0)</f>
        <v>0</v>
      </c>
      <c r="BA19" s="2" t="n">
        <f aca="false">COUNTIF(AF19:AJ19,"S")</f>
        <v>0</v>
      </c>
      <c r="BB19" s="2" t="n">
        <f aca="false">SUM(AX19+AY19+BA19)</f>
        <v>0</v>
      </c>
      <c r="BC19" s="3" t="n">
        <f aca="false">COUNTIF($AF19:$AG19,"N")*(15+5*COUNTIF($AF19:$AG19,"N"))+30*COUNTIF($AF19:$AG19,"D")+COUNTIF($AF19:$AF19,"S")*($BP$123*COUNTIF($K$7:$O$22,"MA+")+$BP$126*COUNTIF($K$7:$O$22,"ST+")+$BP$125*COUNTIF($K$7:$O$22,"AG+")+$BP$124*COUNTIF($K$7:$O$22,"AV+"))</f>
        <v>0</v>
      </c>
      <c r="BD19" s="3" t="n">
        <f aca="false">COUNTIF($AF19:$AI19,"N")*(15+5*COUNTIF($AF19:$AI19,"N"))-IF($AX19&gt;0,$BC19,0)+30*COUNTIF($AH19:$AI19,"D")+COUNTIF($AH19:$AI19,"S")*($BP$123*COUNTIF($K$7:$O$22,"MA+")+$BP$126*COUNTIF($K$7:$O$22,"ST+")+$BP$125*COUNTIF($K$7:$O$22,"AG+")+$BP$124*COUNTIF($K$7:$O$22,"AV+"))</f>
        <v>0</v>
      </c>
      <c r="BE19" s="3" t="n">
        <f aca="false">IF($AX19&lt;2,20*COUNTIF($AJ19,"N")+30*COUNTIF($AJ19,"D")+COUNTIF($AJ19,"S")*($BP$123*COUNTIF($K$7:$O$22,"MA+")+$BP$126*COUNTIF($K$7:$O$22,"ST+")+$BP$125*COUNTIF($K$7:$O$22,"AG+")+$BP$124*COUNTIF($K$7:$O$22,"AV+")),30*COUNTIF($AJ19,"N"))</f>
        <v>0</v>
      </c>
      <c r="BF19" s="58" t="str">
        <f aca="false">IF(ISNA(VLOOKUP(D19,$R$6:$T$22,2,0)),"",VLOOKUP(D19,$R$6:$T$22,2,0))</f>
        <v/>
      </c>
      <c r="BG19" s="3" t="n">
        <v>13</v>
      </c>
      <c r="BH19" s="3" t="str">
        <f aca="false">IF(AND($V$6=4,OR(NOT($BA$5),AND($BA$5,$BA19=1))),$BK19,$BL19)</f>
        <v/>
      </c>
      <c r="BI19" s="3" t="str">
        <f aca="false">IF(AND($V$6=4,OR(NOT($BA$5),AND($BA$5,$BA19=1))),$BM19,$BN19)</f>
        <v/>
      </c>
      <c r="BJ19" s="3" t="str">
        <f aca="false">IF(AND($V$6=4,OR(NOT($BA$5),AND($BA$5,$BA19=1))),$BO19,$BP19)</f>
        <v/>
      </c>
      <c r="BK19" s="2" t="str">
        <f aca="false">IF(ISERROR(CONCATENATE(HLOOKUP($BF19,$BS$5:$CH$60,2,0),":",HLOOKUP($BF19,$BS$5:$CH$60,4,0))),"",CONCATENATE(HLOOKUP($BF19,$BS$5:$CH$60,2,0),":",HLOOKUP($BF19,$BS$5:$CH$60,4,0)))</f>
        <v/>
      </c>
      <c r="BL19" s="2" t="str">
        <f aca="false">IF(ISERROR(CONCATENATE(HLOOKUP($BF19,$BS$5:$CH$60,3,0),":",HLOOKUP($BF19,$BS$5:$CH$60,4,0))),"",CONCATENATE(HLOOKUP($BF19,$BS$5:$CH$60,3,0),":",HLOOKUP($BF19,$BS$5:$CH$60,4,0)))</f>
        <v/>
      </c>
      <c r="BM19" s="2" t="str">
        <f aca="false">IF(ISERROR(CONCATENATE(HLOOKUP($BF19,$CJ$5:$CY$60,2,0),":",HLOOKUP($BF19,$CJ$5:$CY$60,4,0))),"",CONCATENATE(HLOOKUP($BF19,$CJ$5:$CY$60,2,0),":",HLOOKUP($BF19,$CJ$5:$CY$60,4,0)))</f>
        <v/>
      </c>
      <c r="BN19" s="2" t="str">
        <f aca="false">IF(ISERROR(CONCATENATE(HLOOKUP($BF19,$CJ$5:$CY$60,3,0),":",HLOOKUP($BF19,$CJ$5:$CY$60,4,0))),"",CONCATENATE(HLOOKUP($BF19,$CJ$5:$CY$60,3,0),":",HLOOKUP($BF19,$CJ$5:$CY$60,4,0)))</f>
        <v/>
      </c>
      <c r="BO19" s="2" t="str">
        <f aca="false">IF(ISERROR(CONCATENATE(HLOOKUP($BF19,$DA$5:$DP$60,2,0),":",HLOOKUP($BF19,$DA$5:$DP$60,4,0))),"",CONCATENATE(HLOOKUP($BF19,$DA$5:$DP$60,2,0),":",HLOOKUP($BF19,$DA$5:$DP$60,4,0)))</f>
        <v/>
      </c>
      <c r="BP19" s="2" t="str">
        <f aca="false">IF(ISERROR(CONCATENATE(HLOOKUP($BF19,$DA$5:$DP$60,3,0),":",HLOOKUP($BF19,$DA$5:$DP$60,4,0))),"",CONCATENATE(HLOOKUP($BF19,$DA$5:$DP$60,3,0),":",HLOOKUP($BF19,$DA$5:$DP$60,4,0)))</f>
        <v/>
      </c>
      <c r="BQ19" s="2" t="str">
        <f aca="false">IF(ISERROR(CONCATENATE(HLOOKUP($BF19,$BS$5:$CH$60,2,0),":",HLOOKUP($BF19,$BS$5:$CH$60,2,0))),"",CONCATENATE(HLOOKUP($BF19,$BS$5:$CH$60,2,0),":",HLOOKUP($BF19,$BS$5:$CH$60,2,0)))</f>
        <v/>
      </c>
      <c r="BR19" s="2" t="n">
        <v>8</v>
      </c>
      <c r="BS19" s="2" t="str">
        <f aca="false">IF(HLOOKUP(BS$4,$BL$122:$BO$172,$BR19+1,0)="","",HLOOKUP(BS$4,$BL$122:$BO$172,$BR19+1,0))</f>
        <v>Dirty Player</v>
      </c>
      <c r="BT19" s="2" t="str">
        <f aca="false">IF(HLOOKUP(BT$4,$BL$122:$BO$172,$BR19+1,0)="","",HLOOKUP(BT$4,$BL$122:$BO$172,$BR19+1,0))</f>
        <v>Dirty Player</v>
      </c>
      <c r="BU19" s="2" t="str">
        <f aca="false">IF(HLOOKUP(BU$4,$BL$122:$BO$172,$BR19+1,0)="","",HLOOKUP(BU$4,$BL$122:$BO$172,$BR19+1,0))</f>
        <v>Dirty Player</v>
      </c>
      <c r="BV19" s="2" t="str">
        <f aca="false">IF(HLOOKUP(BV$4,$BL$122:$BO$172,$BR19+1,0)="","",HLOOKUP(BV$4,$BL$122:$BO$172,$BR19+1,0))</f>
        <v>Dirty Player</v>
      </c>
      <c r="BW19" s="2" t="str">
        <f aca="false">IF(HLOOKUP(BW$4,$BL$122:$BO$172,$BR19+1,0)="","",HLOOKUP(BW$4,$BL$122:$BO$172,$BR19+1,0))</f>
        <v>Dirty Player</v>
      </c>
      <c r="BX19" s="2" t="str">
        <f aca="false">IF(HLOOKUP(BX$4,$BL$122:$BO$172,$BR19+1,0)="","",HLOOKUP(BX$4,$BL$122:$BO$172,$BR19+1,0))</f>
        <v/>
      </c>
      <c r="BY19" s="2" t="str">
        <f aca="false">IF(HLOOKUP(BY$4,$BL$122:$BO$172,$BR19+1,0)="","",HLOOKUP(BY$4,$BL$122:$BO$172,$BR19+1,0))</f>
        <v/>
      </c>
      <c r="BZ19" s="2" t="str">
        <f aca="false">IF(HLOOKUP(BZ$4,$BL$122:$BO$172,$BR19+1,0)="","",HLOOKUP(BZ$4,$BL$122:$BO$172,$BR19+1,0))</f>
        <v/>
      </c>
      <c r="CA19" s="2" t="str">
        <f aca="false">IF(HLOOKUP(CA$4,$BL$122:$BO$172,$BR19+1,0)="","",HLOOKUP(CA$4,$BL$122:$BO$172,$BR19+1,0))</f>
        <v/>
      </c>
      <c r="CB19" s="2" t="str">
        <f aca="false">IF(HLOOKUP(CB$4,$BL$122:$BO$172,$BR19+1,0)="","",HLOOKUP(CB$4,$BL$122:$BO$172,$BR19+1,0))</f>
        <v/>
      </c>
      <c r="CC19" s="2" t="str">
        <f aca="false">IF(HLOOKUP(CC$4,$BL$122:$BO$172,$BR19+1,0)="","",HLOOKUP(CC$4,$BL$122:$BO$172,$BR19+1,0))</f>
        <v/>
      </c>
      <c r="CD19" s="2" t="str">
        <f aca="false">IF(HLOOKUP(CD$4,$BL$122:$BO$172,$BR19+1,0)="","",HLOOKUP(CD$4,$BL$122:$BO$172,$BR19+1,0))</f>
        <v/>
      </c>
      <c r="CE19" s="2" t="str">
        <f aca="false">IF(HLOOKUP(CE$4,$BL$122:$BO$172,$BR19+1,0)="","",HLOOKUP(CE$4,$BL$122:$BO$172,$BR19+1,0))</f>
        <v/>
      </c>
      <c r="CF19" s="2" t="str">
        <f aca="false">IF(HLOOKUP(CF$4,$BL$122:$BO$172,$BR19+1,0)="","",HLOOKUP(CF$4,$BL$122:$BO$172,$BR19+1,0))</f>
        <v/>
      </c>
      <c r="CG19" s="2" t="str">
        <f aca="false">IF(HLOOKUP(CG$4,$BL$122:$BO$172,$BR19+1,0)="","",HLOOKUP(CG$4,$BL$122:$BO$172,$BR19+1,0))</f>
        <v/>
      </c>
      <c r="CH19" s="2" t="str">
        <f aca="false">IF(HLOOKUP(CH$4,$BL$122:$BO$172,$BR19+1,0)="","",HLOOKUP(CH$4,$BL$122:$BO$172,$BR19+1,0))</f>
        <v/>
      </c>
      <c r="CI19" s="2" t="n">
        <v>8</v>
      </c>
      <c r="CJ19" s="2" t="str">
        <f aca="false">IF(HLOOKUP(CJ$9,$AC$122:$AT$163,$CI19+1,0)="","",HLOOKUP(CJ$9,$AC$122:$AT$163,$CI19+1,0))</f>
        <v>Pass Block</v>
      </c>
      <c r="CK19" s="2" t="str">
        <f aca="false">IF(HLOOKUP(CK$9,$AC$122:$AT$163,$CI19+1,0)="","",HLOOKUP(CK$9,$AC$122:$AT$163,$CI19+1,0))</f>
        <v>Pass Block</v>
      </c>
      <c r="CL19" s="2" t="str">
        <f aca="false">IF(HLOOKUP(CL$9,$AC$122:$AT$163,$CI19+1,0)="","",HLOOKUP(CL$9,$AC$122:$AT$163,$CI19+1,0))</f>
        <v>Sneaky Git</v>
      </c>
      <c r="CM19" s="2" t="str">
        <f aca="false">IF(HLOOKUP(CM$9,$AC$122:$AT$163,$CI19+1,0)="","",HLOOKUP(CM$9,$AC$122:$AT$163,$CI19+1,0))</f>
        <v>Pass Block</v>
      </c>
      <c r="CN19" s="2" t="str">
        <f aca="false">IF(HLOOKUP(CN$9,$AC$122:$AT$163,$CI19+1,0)="","",HLOOKUP(CN$9,$AC$122:$AT$163,$CI19+1,0))</f>
        <v>Stand Firm</v>
      </c>
      <c r="CO19" s="2" t="str">
        <f aca="false">IF(HLOOKUP(CO$9,$AC$122:$AT$163,$CI19+1,0)="","",HLOOKUP(CO$9,$AC$122:$AT$163,$CI19+1,0))</f>
        <v/>
      </c>
      <c r="CP19" s="2" t="str">
        <f aca="false">IF(HLOOKUP(CP$9,$AC$122:$AT$163,$CI19+1,0)="","",HLOOKUP(CP$9,$AC$122:$AT$163,$CI19+1,0))</f>
        <v/>
      </c>
      <c r="CQ19" s="2" t="str">
        <f aca="false">IF(HLOOKUP(CQ$9,$AC$122:$AT$163,$CI19+1,0)="","",HLOOKUP(CQ$9,$AC$122:$AT$163,$CI19+1,0))</f>
        <v/>
      </c>
      <c r="CR19" s="2" t="str">
        <f aca="false">IF(HLOOKUP(CR$9,$AC$122:$AT$163,$CI19+1,0)="","",HLOOKUP(CR$9,$AC$122:$AT$163,$CI19+1,0))</f>
        <v/>
      </c>
      <c r="CS19" s="2" t="str">
        <f aca="false">IF(HLOOKUP(CS$9,$AC$122:$AT$163,$CI19+1,0)="","",HLOOKUP(CS$9,$AC$122:$AT$163,$CI19+1,0))</f>
        <v/>
      </c>
      <c r="CT19" s="2" t="str">
        <f aca="false">IF(HLOOKUP(CT$9,$AC$122:$AT$163,$CI19+1,0)="","",HLOOKUP(CT$9,$AC$122:$AT$163,$CI19+1,0))</f>
        <v/>
      </c>
      <c r="CU19" s="2" t="str">
        <f aca="false">IF(HLOOKUP(CU$9,$AC$122:$AT$163,$CI19+1,0)="","",HLOOKUP(CU$9,$AC$122:$AT$163,$CI19+1,0))</f>
        <v/>
      </c>
      <c r="CV19" s="2" t="str">
        <f aca="false">IF(HLOOKUP(CV$9,$AC$122:$AT$163,$CI19+1,0)="","",HLOOKUP(CV$9,$AC$122:$AT$163,$CI19+1,0))</f>
        <v/>
      </c>
      <c r="CW19" s="2" t="e">
        <f aca="false">IF(HLOOKUP(CW$9,$AC$122:$AT$163,$CI19+1,0)="","",HLOOKUP(CW$9,$AC$122:$AT$163,$CI19+1,0))</f>
        <v>#N/A</v>
      </c>
      <c r="CX19" s="2" t="e">
        <f aca="false">IF(HLOOKUP(CX$9,$AC$122:$AT$163,$CI19+1,0)="","",HLOOKUP(CX$9,$AC$122:$AT$163,$CI19+1,0))</f>
        <v>#N/A</v>
      </c>
      <c r="CY19" s="2" t="e">
        <f aca="false">IF(HLOOKUP(CY$9,$AC$122:$AT$163,$CI19+1,0)="","",HLOOKUP(CY$9,$AC$122:$AT$163,$CI19+1,0))</f>
        <v>#N/A</v>
      </c>
      <c r="CZ19" s="2" t="n">
        <v>8</v>
      </c>
      <c r="DA19" s="2" t="str">
        <f aca="false">IF(HLOOKUP(DA$10,$AT$122:$BJ$163,$CZ19+1,0)="","",HLOOKUP(DA$10,$AT$122:$BJ$163,$CZ19+1,0))</f>
        <v>Sneaky Git</v>
      </c>
      <c r="DB19" s="2" t="str">
        <f aca="false">IF(HLOOKUP(DB$10,$AT$122:$BJ$163,$CZ19+1,0)="","",HLOOKUP(DB$10,$AT$122:$BJ$163,$CZ19+1,0))</f>
        <v>Sneaky Git</v>
      </c>
      <c r="DC19" s="2" t="str">
        <f aca="false">IF(HLOOKUP(DC$10,$AT$122:$BJ$163,$CZ19+1,0)="","",HLOOKUP(DC$10,$AT$122:$BJ$163,$CZ19+1,0))</f>
        <v>Tentacles</v>
      </c>
      <c r="DD19" s="2" t="str">
        <f aca="false">IF(HLOOKUP(DD$10,$AT$122:$BJ$163,$CZ19+1,0)="","",HLOOKUP(DD$10,$AT$122:$BJ$163,$CZ19+1,0))</f>
        <v>Sneaky Git</v>
      </c>
      <c r="DE19" s="2" t="str">
        <f aca="false">IF(HLOOKUP(DE$10,$AT$122:$BJ$163,$CZ19+1,0)="","",HLOOKUP(DE$10,$AT$122:$BJ$163,$CZ19+1,0))</f>
        <v>Sneaky Git</v>
      </c>
      <c r="DF19" s="2" t="str">
        <f aca="false">IF(HLOOKUP(DF$10,$AT$122:$BJ$163,$CZ19+1,0)="","",HLOOKUP(DF$10,$AT$122:$BJ$163,$CZ19+1,0))</f>
        <v/>
      </c>
      <c r="DG19" s="2" t="str">
        <f aca="false">IF(HLOOKUP(DG$10,$AT$122:$BJ$163,$CZ19+1,0)="","",HLOOKUP(DG$10,$AT$122:$BJ$163,$CZ19+1,0))</f>
        <v/>
      </c>
      <c r="DH19" s="2" t="str">
        <f aca="false">IF(HLOOKUP(DH$10,$AT$122:$BJ$163,$CZ19+1,0)="","",HLOOKUP(DH$10,$AT$122:$BJ$163,$CZ19+1,0))</f>
        <v/>
      </c>
      <c r="DI19" s="2" t="str">
        <f aca="false">IF(HLOOKUP(DI$10,$AT$122:$BJ$163,$CZ19+1,0)="","",HLOOKUP(DI$10,$AT$122:$BJ$163,$CZ19+1,0))</f>
        <v/>
      </c>
      <c r="DJ19" s="2" t="str">
        <f aca="false">IF(HLOOKUP(DJ$10,$AT$122:$BJ$163,$CZ19+1,0)="","",HLOOKUP(DJ$10,$AT$122:$BJ$163,$CZ19+1,0))</f>
        <v/>
      </c>
      <c r="DK19" s="2" t="str">
        <f aca="false">IF(HLOOKUP(DK$10,$AT$122:$BJ$163,$CZ19+1,0)="","",HLOOKUP(DK$10,$AT$122:$BJ$163,$CZ19+1,0))</f>
        <v/>
      </c>
      <c r="DL19" s="2" t="str">
        <f aca="false">IF(HLOOKUP(DL$10,$AT$122:$BJ$163,$CZ19+1,0)="","",HLOOKUP(DL$10,$AT$122:$BJ$163,$CZ19+1,0))</f>
        <v/>
      </c>
      <c r="DM19" s="2" t="str">
        <f aca="false">IF(HLOOKUP(DM$10,$AT$122:$BJ$163,$CZ19+1,0)="","",HLOOKUP(DM$10,$AT$122:$BJ$163,$CZ19+1,0))</f>
        <v/>
      </c>
      <c r="DN19" s="2" t="e">
        <f aca="false">IF(HLOOKUP(DN$10,$AT$122:$BJ$163,$CZ19+1,0)="","",HLOOKUP(DN$10,$AT$122:$BJ$163,$CZ19+1,0))</f>
        <v>#N/A</v>
      </c>
      <c r="DO19" s="2" t="e">
        <f aca="false">IF(HLOOKUP(DO$10,$AT$122:$BJ$163,$CZ19+1,0)="","",HLOOKUP(DO$10,$AT$122:$BJ$163,$CZ19+1,0))</f>
        <v>#N/A</v>
      </c>
      <c r="DP19" s="2" t="e">
        <f aca="false">IF(HLOOKUP(DP$10,$AT$122:$BJ$163,$CZ19+1,0)="","",HLOOKUP(DP$10,$AT$122:$BJ$163,$CZ19+1,0))</f>
        <v>#N/A</v>
      </c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7.1" hidden="false" customHeight="true" outlineLevel="0" collapsed="false">
      <c r="A20" s="0"/>
      <c r="B20" s="24"/>
      <c r="C20" s="48" t="n">
        <v>14</v>
      </c>
      <c r="D20" s="49"/>
      <c r="E20" s="50" t="str">
        <f aca="false">IF(ISERROR(1000*VLOOKUP($D20,$R$7:$AD$22,8,0)),"",1000*VLOOKUP($D20,$R$7:$AD$22,8,0))</f>
        <v/>
      </c>
      <c r="F20" s="51" t="str">
        <f aca="false">IF(ISERROR(VLOOKUP($D20,$R$7:$AD$22,9,0)),"",VLOOKUP($D20,$R$7:$AD$22,9,0))</f>
        <v/>
      </c>
      <c r="G20" s="51" t="str">
        <f aca="false">IF(ISERROR(VLOOKUP($D20,$R$7:$AD$22,10,0)),"",VLOOKUP($D20,$R$7:$AD$22,10,0))</f>
        <v/>
      </c>
      <c r="H20" s="51" t="str">
        <f aca="false">IF(ISERROR(VLOOKUP($D20,$R$7:$AD$22,11,0)),"",VLOOKUP($D20,$R$7:$AD$22,11,0))</f>
        <v/>
      </c>
      <c r="I20" s="51" t="str">
        <f aca="false">IF(ISERROR(VLOOKUP($D20,$R$7:$AD$22,12,0)),"",VLOOKUP($D20,$R$7:$AD$22,12,0))</f>
        <v/>
      </c>
      <c r="J20" s="52" t="str">
        <f aca="false">IF(ISNA(VLOOKUP($D20,$R$7:$AD$22,13,0)),"",VLOOKUP($D20,$R$7:$AD$22,13,0))</f>
        <v/>
      </c>
      <c r="K20" s="53"/>
      <c r="L20" s="54"/>
      <c r="M20" s="53"/>
      <c r="N20" s="54"/>
      <c r="O20" s="55"/>
      <c r="P20" s="16"/>
      <c r="Q20" s="0"/>
      <c r="R20" s="56" t="str">
        <f aca="false">IF(ISNA(VLOOKUP(S20,$B$101:$M$286,12,0)),"",VLOOKUP(S20,$B$101:$M$286,12,0))</f>
        <v/>
      </c>
      <c r="S20" s="45" t="str">
        <f aca="false">IF(HLOOKUP($D$4,$AA$101:$BA$117,15,0)=0,"",HLOOKUP($D$4,$AA$101:$BA$117,15,0))</f>
        <v/>
      </c>
      <c r="T20" s="45" t="str">
        <f aca="false">IF(S20="","",T19+1)</f>
        <v/>
      </c>
      <c r="U20" s="45" t="str">
        <f aca="false">IF(ISNA(VLOOKUP(S20,$B$101:$M$286,10,0)),"",VLOOKUP(S20,$B$101:$M$286,10,0))</f>
        <v/>
      </c>
      <c r="V20" s="45" t="n">
        <f aca="false">IF(R20&lt;&gt;"",COUNTIF($D$7:$D$22,R20),0)</f>
        <v>0</v>
      </c>
      <c r="W20" s="45" t="n">
        <f aca="false">IF(V20&gt;U20,1,0)</f>
        <v>0</v>
      </c>
      <c r="X20" s="57" t="n">
        <f aca="false">IF(IF(ISERROR(VLOOKUP($S20,$B$101:$M$286,11,0)),"",VLOOKUP($S20,$B$101:$M$286,11,0))="N",$V20,0)</f>
        <v>0</v>
      </c>
      <c r="Y20" s="45" t="str">
        <f aca="false">IF(ISNA(VLOOKUP(S20,$B$101:$M$286,7,0)),"",VLOOKUP(S20,$B$101:$M$286,7,0))</f>
        <v/>
      </c>
      <c r="Z20" s="45" t="str">
        <f aca="false">IF(ISNA(VLOOKUP(S20,$B$101:$M$286,2,0)),"",VLOOKUP(S20,$B$101:$M$286,2,0))</f>
        <v/>
      </c>
      <c r="AA20" s="45" t="str">
        <f aca="false">IF(ISNA(VLOOKUP(S20,$B$101:$M$286,3,0)),"",VLOOKUP(S20,$B$101:$M$286,3,0))</f>
        <v/>
      </c>
      <c r="AB20" s="45" t="str">
        <f aca="false">IF(ISNA(VLOOKUP(S20,$B$101:$M$286,4,0)),"",VLOOKUP(S20,$B$101:$M$286,4,0))</f>
        <v/>
      </c>
      <c r="AC20" s="45" t="str">
        <f aca="false">IF(ISNA(VLOOKUP(S20,$B$101:$M$286,5,0)),"",VLOOKUP(S20,$B$101:$M$286,5,0))</f>
        <v/>
      </c>
      <c r="AD20" s="45" t="str">
        <f aca="false">IF(ISNA(VLOOKUP(S20,$B$101:$M$286,6,0)),"",VLOOKUP(S20,$B$101:$M$286,6,0))</f>
        <v/>
      </c>
      <c r="AE20" s="0"/>
      <c r="AF20" s="3" t="str">
        <f aca="true">IF(K20="","O",IF(AND(K20=IF(ISNA(VLOOKUP(K20,INDIRECT($BO20,1),1,0)),"'#",VLOOKUP(K20,INDIRECT($BO20,1),1,0)),K20=IF(ISNA(VLOOKUP(K20,INDIRECT($BM20,1),1,0)),"'#",VLOOKUP(K20,INDIRECT($BM20,1),1,0))),"S",IF(K20&lt;&gt;IF(ISNA(VLOOKUP(K20,INDIRECT($BM20,1),1,0)),"'#",VLOOKUP(K20,INDIRECT($BM20,1),1,0)),"D","N")))</f>
        <v>O</v>
      </c>
      <c r="AG20" s="3" t="str">
        <f aca="true">IF(L20="","O",IF(AND(L20=IF(ISNA(VLOOKUP(L20,INDIRECT($BO20,1),1,0)),"'#",VLOOKUP(L20,INDIRECT($BO20,1),1,0)),L20=IF(ISNA(VLOOKUP(L20,INDIRECT($BM20,1),1,0)),"'#",VLOOKUP(L20,INDIRECT($BM20,1),1,0))),"S",IF(L20&lt;&gt;IF(ISNA(VLOOKUP(L20,INDIRECT($BM20,1),1,0)),"'#",VLOOKUP(L20,INDIRECT($BM20,1),1,0)),"D","N")))</f>
        <v>O</v>
      </c>
      <c r="AH20" s="3" t="str">
        <f aca="true">IF(M20="","O",IF(AND(M20=IF(ISNA(VLOOKUP(M20,INDIRECT($BO20,1),1,0)),"'#",VLOOKUP(M20,INDIRECT($BO20,1),1,0)),M20=IF(ISNA(VLOOKUP(M20,INDIRECT($BM20,1),1,0)),"'#",VLOOKUP(M20,INDIRECT($BM20,1),1,0))),"S",IF(M20&lt;&gt;IF(ISNA(VLOOKUP(M20,INDIRECT($BM20,1),1,0)),"'#",VLOOKUP(M20,INDIRECT($BM20,1),1,0)),"D","N")))</f>
        <v>O</v>
      </c>
      <c r="AI20" s="3" t="str">
        <f aca="true">IF(N20="","O",IF(AND(N20=IF(ISNA(VLOOKUP(N20,INDIRECT($BO20,1),1,0)),"'#",VLOOKUP(N20,INDIRECT($BO20,1),1,0)),N20=IF(ISNA(VLOOKUP(N20,INDIRECT($BM20,1),1,0)),"'#",VLOOKUP(N20,INDIRECT($BM20,1),1,0))),"S",IF(N20&lt;&gt;IF(ISNA(VLOOKUP(N20,INDIRECT($BM20,1),1,0)),"'#",VLOOKUP(N20,INDIRECT($BM20,1),1,0)),"D","N")))</f>
        <v>O</v>
      </c>
      <c r="AJ20" s="3" t="str">
        <f aca="true">IF(O20="","O",IF(AND(O20=IF(ISNA(VLOOKUP(O20,INDIRECT($BO20,1),1,0)),"'#",VLOOKUP(O20,INDIRECT($BO20,1),1,0)),O20=IF(ISNA(VLOOKUP(O20,INDIRECT($BM20,1),1,0)),"'#",VLOOKUP(O20,INDIRECT($BM20,1),1,0))),"S",IF(O20&lt;&gt;IF(ISNA(VLOOKUP(O20,INDIRECT($BM20,1),1,0)),"'#",VLOOKUP(O20,INDIRECT($BM20,1),1,0)),"D","N")))</f>
        <v>O</v>
      </c>
      <c r="AK20" s="3" t="str">
        <f aca="false">CONCATENATE($BB20,$AX20,AF20,$AP20,$AQ20,$AR20)</f>
        <v>00O---</v>
      </c>
      <c r="AL20" s="3" t="str">
        <f aca="false">CONCATENATE($BB20,$AX20,AG20,$AP20,$AQ20,$AR20)</f>
        <v>00O---</v>
      </c>
      <c r="AM20" s="3" t="str">
        <f aca="false">CONCATENATE($BB20,$AX20,AH20,$AP20,$AQ20,$AR20)</f>
        <v>00O---</v>
      </c>
      <c r="AN20" s="3" t="str">
        <f aca="false">CONCATENATE($BB20,$AX20,AI20,$AP20,$AQ20,$AR20)</f>
        <v>00O---</v>
      </c>
      <c r="AO20" s="3" t="str">
        <f aca="false">CONCATENATE($BB20,$AX20,AJ20,$AP20,$AQ20,$AR20)</f>
        <v>00O---</v>
      </c>
      <c r="AP20" s="3" t="str">
        <f aca="false">IF($AY$5,"B","-")</f>
        <v>-</v>
      </c>
      <c r="AQ20" s="3" t="str">
        <f aca="false">IF($AZ$5,"K","-")</f>
        <v>-</v>
      </c>
      <c r="AR20" s="3" t="str">
        <f aca="false">IF($BA$5,"T","-")</f>
        <v>-</v>
      </c>
      <c r="AS20" s="3" t="str">
        <f aca="false">HLOOKUP(VLOOKUP(AK20,$AA$208:$AB$263,2,0),$BK$6:$BQ$22,($BG20+1),0)</f>
        <v/>
      </c>
      <c r="AT20" s="3" t="str">
        <f aca="false">HLOOKUP(VLOOKUP(AL20,$AA$208:$AB$263,2,0),$BK$6:$BQ$22,($BG20+1),0)</f>
        <v/>
      </c>
      <c r="AU20" s="3" t="str">
        <f aca="false">HLOOKUP(VLOOKUP(AM20,$AA$208:$AB$263,2,0),$BK$6:$BQ$22,($BG20+1),0)</f>
        <v/>
      </c>
      <c r="AV20" s="3" t="str">
        <f aca="false">HLOOKUP(VLOOKUP(AN20,$AA$208:$AB$263,2,0),$BK$6:$BQ$22,($BG20+1),0)</f>
        <v/>
      </c>
      <c r="AW20" s="3" t="str">
        <f aca="false">HLOOKUP(VLOOKUP(AO20,$AA$208:$AB$263,2,0),$BK$6:$BQ$22,($BG20+1),0)</f>
        <v/>
      </c>
      <c r="AX20" s="2" t="n">
        <f aca="false">COUNTIF(AF20:AJ20,"N")</f>
        <v>0</v>
      </c>
      <c r="AY20" s="2" t="n">
        <f aca="false">COUNTIF(AF20:AJ20,"D")</f>
        <v>0</v>
      </c>
      <c r="AZ20" s="2" t="n">
        <f aca="false">IF((AX20+AY20+BA20)&gt;1,1,0)</f>
        <v>0</v>
      </c>
      <c r="BA20" s="2" t="n">
        <f aca="false">COUNTIF(AF20:AJ20,"S")</f>
        <v>0</v>
      </c>
      <c r="BB20" s="2" t="n">
        <f aca="false">SUM(AX20+AY20+BA20)</f>
        <v>0</v>
      </c>
      <c r="BC20" s="3" t="n">
        <f aca="false">COUNTIF($AF20:$AG20,"N")*(15+5*COUNTIF($AF20:$AG20,"N"))+30*COUNTIF($AF20:$AG20,"D")+COUNTIF($AF20:$AF20,"S")*($BP$123*COUNTIF($K$7:$O$22,"MA+")+$BP$126*COUNTIF($K$7:$O$22,"ST+")+$BP$125*COUNTIF($K$7:$O$22,"AG+")+$BP$124*COUNTIF($K$7:$O$22,"AV+"))</f>
        <v>0</v>
      </c>
      <c r="BD20" s="3" t="n">
        <f aca="false">COUNTIF($AF20:$AI20,"N")*(15+5*COUNTIF($AF20:$AI20,"N"))-IF($AX20&gt;0,$BC20,0)+30*COUNTIF($AH20:$AI20,"D")+COUNTIF($AH20:$AI20,"S")*($BP$123*COUNTIF($K$7:$O$22,"MA+")+$BP$126*COUNTIF($K$7:$O$22,"ST+")+$BP$125*COUNTIF($K$7:$O$22,"AG+")+$BP$124*COUNTIF($K$7:$O$22,"AV+"))</f>
        <v>0</v>
      </c>
      <c r="BE20" s="3" t="n">
        <f aca="false">IF($AX20&lt;2,20*COUNTIF($AJ20,"N")+30*COUNTIF($AJ20,"D")+COUNTIF($AJ20,"S")*($BP$123*COUNTIF($K$7:$O$22,"MA+")+$BP$126*COUNTIF($K$7:$O$22,"ST+")+$BP$125*COUNTIF($K$7:$O$22,"AG+")+$BP$124*COUNTIF($K$7:$O$22,"AV+")),30*COUNTIF($AJ20,"N"))</f>
        <v>0</v>
      </c>
      <c r="BF20" s="58" t="str">
        <f aca="false">IF(ISNA(VLOOKUP(D20,$R$6:$T$22,2,0)),"",VLOOKUP(D20,$R$6:$T$22,2,0))</f>
        <v/>
      </c>
      <c r="BG20" s="3" t="n">
        <v>14</v>
      </c>
      <c r="BH20" s="3" t="str">
        <f aca="false">IF(AND($V$6=4,OR(NOT($BA$5),AND($BA$5,$BA20=1))),$BK20,$BL20)</f>
        <v/>
      </c>
      <c r="BI20" s="3" t="str">
        <f aca="false">IF(AND($V$6=4,OR(NOT($BA$5),AND($BA$5,$BA20=1))),$BM20,$BN20)</f>
        <v/>
      </c>
      <c r="BJ20" s="3" t="str">
        <f aca="false">IF(AND($V$6=4,OR(NOT($BA$5),AND($BA$5,$BA20=1))),$BO20,$BP20)</f>
        <v/>
      </c>
      <c r="BK20" s="2" t="str">
        <f aca="false">IF(ISERROR(CONCATENATE(HLOOKUP($BF20,$BS$5:$CH$60,2,0),":",HLOOKUP($BF20,$BS$5:$CH$60,4,0))),"",CONCATENATE(HLOOKUP($BF20,$BS$5:$CH$60,2,0),":",HLOOKUP($BF20,$BS$5:$CH$60,4,0)))</f>
        <v/>
      </c>
      <c r="BL20" s="2" t="str">
        <f aca="false">IF(ISERROR(CONCATENATE(HLOOKUP($BF20,$BS$5:$CH$60,3,0),":",HLOOKUP($BF20,$BS$5:$CH$60,4,0))),"",CONCATENATE(HLOOKUP($BF20,$BS$5:$CH$60,3,0),":",HLOOKUP($BF20,$BS$5:$CH$60,4,0)))</f>
        <v/>
      </c>
      <c r="BM20" s="2" t="str">
        <f aca="false">IF(ISERROR(CONCATENATE(HLOOKUP($BF20,$CJ$5:$CY$60,2,0),":",HLOOKUP($BF20,$CJ$5:$CY$60,4,0))),"",CONCATENATE(HLOOKUP($BF20,$CJ$5:$CY$60,2,0),":",HLOOKUP($BF20,$CJ$5:$CY$60,4,0)))</f>
        <v/>
      </c>
      <c r="BN20" s="2" t="str">
        <f aca="false">IF(ISERROR(CONCATENATE(HLOOKUP($BF20,$CJ$5:$CY$60,3,0),":",HLOOKUP($BF20,$CJ$5:$CY$60,4,0))),"",CONCATENATE(HLOOKUP($BF20,$CJ$5:$CY$60,3,0),":",HLOOKUP($BF20,$CJ$5:$CY$60,4,0)))</f>
        <v/>
      </c>
      <c r="BO20" s="2" t="str">
        <f aca="false">IF(ISERROR(CONCATENATE(HLOOKUP($BF20,$DA$5:$DP$60,2,0),":",HLOOKUP($BF20,$DA$5:$DP$60,4,0))),"",CONCATENATE(HLOOKUP($BF20,$DA$5:$DP$60,2,0),":",HLOOKUP($BF20,$DA$5:$DP$60,4,0)))</f>
        <v/>
      </c>
      <c r="BP20" s="2" t="str">
        <f aca="false">IF(ISERROR(CONCATENATE(HLOOKUP($BF20,$DA$5:$DP$60,3,0),":",HLOOKUP($BF20,$DA$5:$DP$60,4,0))),"",CONCATENATE(HLOOKUP($BF20,$DA$5:$DP$60,3,0),":",HLOOKUP($BF20,$DA$5:$DP$60,4,0)))</f>
        <v/>
      </c>
      <c r="BQ20" s="2" t="str">
        <f aca="false">IF(ISERROR(CONCATENATE(HLOOKUP($BF20,$BS$5:$CH$60,2,0),":",HLOOKUP($BF20,$BS$5:$CH$60,2,0))),"",CONCATENATE(HLOOKUP($BF20,$BS$5:$CH$60,2,0),":",HLOOKUP($BF20,$BS$5:$CH$60,2,0)))</f>
        <v/>
      </c>
      <c r="BR20" s="2" t="n">
        <v>9</v>
      </c>
      <c r="BS20" s="2" t="str">
        <f aca="false">IF(HLOOKUP(BS$4,$BL$122:$BO$172,$BR20+1,0)="","",HLOOKUP(BS$4,$BL$122:$BO$172,$BR20+1,0))</f>
        <v>Disturbing Presence</v>
      </c>
      <c r="BT20" s="2" t="str">
        <f aca="false">IF(HLOOKUP(BT$4,$BL$122:$BO$172,$BR20+1,0)="","",HLOOKUP(BT$4,$BL$122:$BO$172,$BR20+1,0))</f>
        <v>Disturbing Presence</v>
      </c>
      <c r="BU20" s="2" t="str">
        <f aca="false">IF(HLOOKUP(BU$4,$BL$122:$BO$172,$BR20+1,0)="","",HLOOKUP(BU$4,$BL$122:$BO$172,$BR20+1,0))</f>
        <v>Disturbing Presence</v>
      </c>
      <c r="BV20" s="2" t="str">
        <f aca="false">IF(HLOOKUP(BV$4,$BL$122:$BO$172,$BR20+1,0)="","",HLOOKUP(BV$4,$BL$122:$BO$172,$BR20+1,0))</f>
        <v>Disturbing Presence</v>
      </c>
      <c r="BW20" s="2" t="str">
        <f aca="false">IF(HLOOKUP(BW$4,$BL$122:$BO$172,$BR20+1,0)="","",HLOOKUP(BW$4,$BL$122:$BO$172,$BR20+1,0))</f>
        <v>Disturbing Presence</v>
      </c>
      <c r="BX20" s="2" t="str">
        <f aca="false">IF(HLOOKUP(BX$4,$BL$122:$BO$172,$BR20+1,0)="","",HLOOKUP(BX$4,$BL$122:$BO$172,$BR20+1,0))</f>
        <v/>
      </c>
      <c r="BY20" s="2" t="str">
        <f aca="false">IF(HLOOKUP(BY$4,$BL$122:$BO$172,$BR20+1,0)="","",HLOOKUP(BY$4,$BL$122:$BO$172,$BR20+1,0))</f>
        <v/>
      </c>
      <c r="BZ20" s="2" t="str">
        <f aca="false">IF(HLOOKUP(BZ$4,$BL$122:$BO$172,$BR20+1,0)="","",HLOOKUP(BZ$4,$BL$122:$BO$172,$BR20+1,0))</f>
        <v/>
      </c>
      <c r="CA20" s="2" t="str">
        <f aca="false">IF(HLOOKUP(CA$4,$BL$122:$BO$172,$BR20+1,0)="","",HLOOKUP(CA$4,$BL$122:$BO$172,$BR20+1,0))</f>
        <v/>
      </c>
      <c r="CB20" s="2" t="str">
        <f aca="false">IF(HLOOKUP(CB$4,$BL$122:$BO$172,$BR20+1,0)="","",HLOOKUP(CB$4,$BL$122:$BO$172,$BR20+1,0))</f>
        <v/>
      </c>
      <c r="CC20" s="2" t="str">
        <f aca="false">IF(HLOOKUP(CC$4,$BL$122:$BO$172,$BR20+1,0)="","",HLOOKUP(CC$4,$BL$122:$BO$172,$BR20+1,0))</f>
        <v/>
      </c>
      <c r="CD20" s="2" t="str">
        <f aca="false">IF(HLOOKUP(CD$4,$BL$122:$BO$172,$BR20+1,0)="","",HLOOKUP(CD$4,$BL$122:$BO$172,$BR20+1,0))</f>
        <v/>
      </c>
      <c r="CE20" s="2" t="str">
        <f aca="false">IF(HLOOKUP(CE$4,$BL$122:$BO$172,$BR20+1,0)="","",HLOOKUP(CE$4,$BL$122:$BO$172,$BR20+1,0))</f>
        <v/>
      </c>
      <c r="CF20" s="2" t="str">
        <f aca="false">IF(HLOOKUP(CF$4,$BL$122:$BO$172,$BR20+1,0)="","",HLOOKUP(CF$4,$BL$122:$BO$172,$BR20+1,0))</f>
        <v/>
      </c>
      <c r="CG20" s="2" t="str">
        <f aca="false">IF(HLOOKUP(CG$4,$BL$122:$BO$172,$BR20+1,0)="","",HLOOKUP(CG$4,$BL$122:$BO$172,$BR20+1,0))</f>
        <v/>
      </c>
      <c r="CH20" s="2" t="str">
        <f aca="false">IF(HLOOKUP(CH$4,$BL$122:$BO$172,$BR20+1,0)="","",HLOOKUP(CH$4,$BL$122:$BO$172,$BR20+1,0))</f>
        <v/>
      </c>
      <c r="CI20" s="2" t="n">
        <v>9</v>
      </c>
      <c r="CJ20" s="2" t="str">
        <f aca="false">IF(HLOOKUP(CJ$9,$AC$122:$AT$163,$CI20+1,0)="","",HLOOKUP(CJ$9,$AC$122:$AT$163,$CI20+1,0))</f>
        <v>Pro</v>
      </c>
      <c r="CK20" s="2" t="str">
        <f aca="false">IF(HLOOKUP(CK$9,$AC$122:$AT$163,$CI20+1,0)="","",HLOOKUP(CK$9,$AC$122:$AT$163,$CI20+1,0))</f>
        <v>Pro</v>
      </c>
      <c r="CL20" s="2" t="str">
        <f aca="false">IF(HLOOKUP(CL$9,$AC$122:$AT$163,$CI20+1,0)="","",HLOOKUP(CL$9,$AC$122:$AT$163,$CI20+1,0))</f>
        <v>Sprint</v>
      </c>
      <c r="CM20" s="2" t="str">
        <f aca="false">IF(HLOOKUP(CM$9,$AC$122:$AT$163,$CI20+1,0)="","",HLOOKUP(CM$9,$AC$122:$AT$163,$CI20+1,0))</f>
        <v>Pro</v>
      </c>
      <c r="CN20" s="2" t="str">
        <f aca="false">IF(HLOOKUP(CN$9,$AC$122:$AT$163,$CI20+1,0)="","",HLOOKUP(CN$9,$AC$122:$AT$163,$CI20+1,0))</f>
        <v>Strong Arm</v>
      </c>
      <c r="CO20" s="2" t="str">
        <f aca="false">IF(HLOOKUP(CO$9,$AC$122:$AT$163,$CI20+1,0)="","",HLOOKUP(CO$9,$AC$122:$AT$163,$CI20+1,0))</f>
        <v/>
      </c>
      <c r="CP20" s="2" t="str">
        <f aca="false">IF(HLOOKUP(CP$9,$AC$122:$AT$163,$CI20+1,0)="","",HLOOKUP(CP$9,$AC$122:$AT$163,$CI20+1,0))</f>
        <v/>
      </c>
      <c r="CQ20" s="2" t="str">
        <f aca="false">IF(HLOOKUP(CQ$9,$AC$122:$AT$163,$CI20+1,0)="","",HLOOKUP(CQ$9,$AC$122:$AT$163,$CI20+1,0))</f>
        <v/>
      </c>
      <c r="CR20" s="2" t="str">
        <f aca="false">IF(HLOOKUP(CR$9,$AC$122:$AT$163,$CI20+1,0)="","",HLOOKUP(CR$9,$AC$122:$AT$163,$CI20+1,0))</f>
        <v/>
      </c>
      <c r="CS20" s="2" t="str">
        <f aca="false">IF(HLOOKUP(CS$9,$AC$122:$AT$163,$CI20+1,0)="","",HLOOKUP(CS$9,$AC$122:$AT$163,$CI20+1,0))</f>
        <v/>
      </c>
      <c r="CT20" s="2" t="str">
        <f aca="false">IF(HLOOKUP(CT$9,$AC$122:$AT$163,$CI20+1,0)="","",HLOOKUP(CT$9,$AC$122:$AT$163,$CI20+1,0))</f>
        <v/>
      </c>
      <c r="CU20" s="2" t="str">
        <f aca="false">IF(HLOOKUP(CU$9,$AC$122:$AT$163,$CI20+1,0)="","",HLOOKUP(CU$9,$AC$122:$AT$163,$CI20+1,0))</f>
        <v/>
      </c>
      <c r="CV20" s="2" t="str">
        <f aca="false">IF(HLOOKUP(CV$9,$AC$122:$AT$163,$CI20+1,0)="","",HLOOKUP(CV$9,$AC$122:$AT$163,$CI20+1,0))</f>
        <v/>
      </c>
      <c r="CW20" s="2" t="e">
        <f aca="false">IF(HLOOKUP(CW$9,$AC$122:$AT$163,$CI20+1,0)="","",HLOOKUP(CW$9,$AC$122:$AT$163,$CI20+1,0))</f>
        <v>#N/A</v>
      </c>
      <c r="CX20" s="2" t="e">
        <f aca="false">IF(HLOOKUP(CX$9,$AC$122:$AT$163,$CI20+1,0)="","",HLOOKUP(CX$9,$AC$122:$AT$163,$CI20+1,0))</f>
        <v>#N/A</v>
      </c>
      <c r="CY20" s="2" t="e">
        <f aca="false">IF(HLOOKUP(CY$9,$AC$122:$AT$163,$CI20+1,0)="","",HLOOKUP(CY$9,$AC$122:$AT$163,$CI20+1,0))</f>
        <v>#N/A</v>
      </c>
      <c r="CZ20" s="2" t="n">
        <v>9</v>
      </c>
      <c r="DA20" s="2" t="str">
        <f aca="false">IF(HLOOKUP(DA$10,$AT$122:$BJ$163,$CZ20+1,0)="","",HLOOKUP(DA$10,$AT$122:$BJ$163,$CZ20+1,0))</f>
        <v>Sprint</v>
      </c>
      <c r="DB20" s="2" t="str">
        <f aca="false">IF(HLOOKUP(DB$10,$AT$122:$BJ$163,$CZ20+1,0)="","",HLOOKUP(DB$10,$AT$122:$BJ$163,$CZ20+1,0))</f>
        <v>Sprint</v>
      </c>
      <c r="DC20" s="2" t="str">
        <f aca="false">IF(HLOOKUP(DC$10,$AT$122:$BJ$163,$CZ20+1,0)="","",HLOOKUP(DC$10,$AT$122:$BJ$163,$CZ20+1,0))</f>
        <v>Two Heads</v>
      </c>
      <c r="DD20" s="2" t="str">
        <f aca="false">IF(HLOOKUP(DD$10,$AT$122:$BJ$163,$CZ20+1,0)="","",HLOOKUP(DD$10,$AT$122:$BJ$163,$CZ20+1,0))</f>
        <v>Sprint</v>
      </c>
      <c r="DE20" s="2" t="str">
        <f aca="false">IF(HLOOKUP(DE$10,$AT$122:$BJ$163,$CZ20+1,0)="","",HLOOKUP(DE$10,$AT$122:$BJ$163,$CZ20+1,0))</f>
        <v>Sprint</v>
      </c>
      <c r="DF20" s="2" t="str">
        <f aca="false">IF(HLOOKUP(DF$10,$AT$122:$BJ$163,$CZ20+1,0)="","",HLOOKUP(DF$10,$AT$122:$BJ$163,$CZ20+1,0))</f>
        <v/>
      </c>
      <c r="DG20" s="2" t="str">
        <f aca="false">IF(HLOOKUP(DG$10,$AT$122:$BJ$163,$CZ20+1,0)="","",HLOOKUP(DG$10,$AT$122:$BJ$163,$CZ20+1,0))</f>
        <v/>
      </c>
      <c r="DH20" s="2" t="str">
        <f aca="false">IF(HLOOKUP(DH$10,$AT$122:$BJ$163,$CZ20+1,0)="","",HLOOKUP(DH$10,$AT$122:$BJ$163,$CZ20+1,0))</f>
        <v/>
      </c>
      <c r="DI20" s="2" t="str">
        <f aca="false">IF(HLOOKUP(DI$10,$AT$122:$BJ$163,$CZ20+1,0)="","",HLOOKUP(DI$10,$AT$122:$BJ$163,$CZ20+1,0))</f>
        <v/>
      </c>
      <c r="DJ20" s="2" t="str">
        <f aca="false">IF(HLOOKUP(DJ$10,$AT$122:$BJ$163,$CZ20+1,0)="","",HLOOKUP(DJ$10,$AT$122:$BJ$163,$CZ20+1,0))</f>
        <v/>
      </c>
      <c r="DK20" s="2" t="str">
        <f aca="false">IF(HLOOKUP(DK$10,$AT$122:$BJ$163,$CZ20+1,0)="","",HLOOKUP(DK$10,$AT$122:$BJ$163,$CZ20+1,0))</f>
        <v/>
      </c>
      <c r="DL20" s="2" t="str">
        <f aca="false">IF(HLOOKUP(DL$10,$AT$122:$BJ$163,$CZ20+1,0)="","",HLOOKUP(DL$10,$AT$122:$BJ$163,$CZ20+1,0))</f>
        <v/>
      </c>
      <c r="DM20" s="2" t="str">
        <f aca="false">IF(HLOOKUP(DM$10,$AT$122:$BJ$163,$CZ20+1,0)="","",HLOOKUP(DM$10,$AT$122:$BJ$163,$CZ20+1,0))</f>
        <v/>
      </c>
      <c r="DN20" s="2" t="e">
        <f aca="false">IF(HLOOKUP(DN$10,$AT$122:$BJ$163,$CZ20+1,0)="","",HLOOKUP(DN$10,$AT$122:$BJ$163,$CZ20+1,0))</f>
        <v>#N/A</v>
      </c>
      <c r="DO20" s="2" t="e">
        <f aca="false">IF(HLOOKUP(DO$10,$AT$122:$BJ$163,$CZ20+1,0)="","",HLOOKUP(DO$10,$AT$122:$BJ$163,$CZ20+1,0))</f>
        <v>#N/A</v>
      </c>
      <c r="DP20" s="2" t="e">
        <f aca="false">IF(HLOOKUP(DP$10,$AT$122:$BJ$163,$CZ20+1,0)="","",HLOOKUP(DP$10,$AT$122:$BJ$163,$CZ20+1,0))</f>
        <v>#N/A</v>
      </c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7.1" hidden="false" customHeight="true" outlineLevel="0" collapsed="false">
      <c r="A21" s="0"/>
      <c r="B21" s="24"/>
      <c r="C21" s="48" t="n">
        <v>15</v>
      </c>
      <c r="D21" s="49"/>
      <c r="E21" s="50" t="str">
        <f aca="false">IF(ISERROR(1000*VLOOKUP($D21,$R$7:$AD$22,8,0)),"",1000*VLOOKUP($D21,$R$7:$AD$22,8,0))</f>
        <v/>
      </c>
      <c r="F21" s="51" t="str">
        <f aca="false">IF(ISERROR(VLOOKUP($D21,$R$7:$AD$22,9,0)),"",VLOOKUP($D21,$R$7:$AD$22,9,0))</f>
        <v/>
      </c>
      <c r="G21" s="51" t="str">
        <f aca="false">IF(ISERROR(VLOOKUP($D21,$R$7:$AD$22,10,0)),"",VLOOKUP($D21,$R$7:$AD$22,10,0))</f>
        <v/>
      </c>
      <c r="H21" s="51" t="str">
        <f aca="false">IF(ISERROR(VLOOKUP($D21,$R$7:$AD$22,11,0)),"",VLOOKUP($D21,$R$7:$AD$22,11,0))</f>
        <v/>
      </c>
      <c r="I21" s="51" t="str">
        <f aca="false">IF(ISERROR(VLOOKUP($D21,$R$7:$AD$22,12,0)),"",VLOOKUP($D21,$R$7:$AD$22,12,0))</f>
        <v/>
      </c>
      <c r="J21" s="52" t="str">
        <f aca="false">IF(ISNA(VLOOKUP($D21,$R$7:$AD$22,13,0)),"",VLOOKUP($D21,$R$7:$AD$22,13,0))</f>
        <v/>
      </c>
      <c r="K21" s="53"/>
      <c r="L21" s="54"/>
      <c r="M21" s="53"/>
      <c r="N21" s="54"/>
      <c r="O21" s="55"/>
      <c r="P21" s="16"/>
      <c r="Q21" s="0"/>
      <c r="R21" s="56" t="str">
        <f aca="false">IF(ISNA(VLOOKUP(S21,$B$101:$M$286,12,0)),"",VLOOKUP(S21,$B$101:$M$286,12,0))</f>
        <v/>
      </c>
      <c r="S21" s="45" t="str">
        <f aca="false">IF(HLOOKUP($D$4,$AA$101:$BA$117,16,0)=0,"",HLOOKUP($D$4,$AA$101:$BA$117,16,0))</f>
        <v/>
      </c>
      <c r="T21" s="45" t="str">
        <f aca="false">IF(S21="","",T20+1)</f>
        <v/>
      </c>
      <c r="U21" s="45" t="str">
        <f aca="false">IF(ISNA(VLOOKUP(S21,$B$101:$M$286,10,0)),"",VLOOKUP(S21,$B$101:$M$286,10,0))</f>
        <v/>
      </c>
      <c r="V21" s="45" t="n">
        <f aca="false">IF(R21&lt;&gt;"",COUNTIF($D$7:$D$22,R21),0)</f>
        <v>0</v>
      </c>
      <c r="W21" s="45" t="n">
        <f aca="false">IF(V21&gt;U21,1,0)</f>
        <v>0</v>
      </c>
      <c r="X21" s="57" t="n">
        <f aca="false">IF(IF(ISERROR(VLOOKUP($S21,$B$101:$M$286,11,0)),"",VLOOKUP($S21,$B$101:$M$286,11,0))="N",$V21,0)</f>
        <v>0</v>
      </c>
      <c r="Y21" s="45" t="str">
        <f aca="false">IF(ISNA(VLOOKUP(S21,$B$101:$M$286,7,0)),"",VLOOKUP(S21,$B$101:$M$286,7,0))</f>
        <v/>
      </c>
      <c r="Z21" s="45" t="str">
        <f aca="false">IF(ISNA(VLOOKUP(S21,$B$101:$M$286,2,0)),"",VLOOKUP(S21,$B$101:$M$286,2,0))</f>
        <v/>
      </c>
      <c r="AA21" s="45" t="str">
        <f aca="false">IF(ISNA(VLOOKUP(S21,$B$101:$M$286,3,0)),"",VLOOKUP(S21,$B$101:$M$286,3,0))</f>
        <v/>
      </c>
      <c r="AB21" s="45" t="str">
        <f aca="false">IF(ISNA(VLOOKUP(S21,$B$101:$M$286,4,0)),"",VLOOKUP(S21,$B$101:$M$286,4,0))</f>
        <v/>
      </c>
      <c r="AC21" s="45" t="str">
        <f aca="false">IF(ISNA(VLOOKUP(S21,$B$101:$M$286,5,0)),"",VLOOKUP(S21,$B$101:$M$286,5,0))</f>
        <v/>
      </c>
      <c r="AD21" s="45" t="str">
        <f aca="false">IF(ISNA(VLOOKUP(S21,$B$101:$M$286,6,0)),"",VLOOKUP(S21,$B$101:$M$286,6,0))</f>
        <v/>
      </c>
      <c r="AE21" s="0"/>
      <c r="AF21" s="3" t="str">
        <f aca="true">IF(K21="","O",IF(AND(K21=IF(ISNA(VLOOKUP(K21,INDIRECT($BO21,1),1,0)),"'#",VLOOKUP(K21,INDIRECT($BO21,1),1,0)),K21=IF(ISNA(VLOOKUP(K21,INDIRECT($BM21,1),1,0)),"'#",VLOOKUP(K21,INDIRECT($BM21,1),1,0))),"S",IF(K21&lt;&gt;IF(ISNA(VLOOKUP(K21,INDIRECT($BM21,1),1,0)),"'#",VLOOKUP(K21,INDIRECT($BM21,1),1,0)),"D","N")))</f>
        <v>O</v>
      </c>
      <c r="AG21" s="3" t="str">
        <f aca="true">IF(L21="","O",IF(AND(L21=IF(ISNA(VLOOKUP(L21,INDIRECT($BO21,1),1,0)),"'#",VLOOKUP(L21,INDIRECT($BO21,1),1,0)),L21=IF(ISNA(VLOOKUP(L21,INDIRECT($BM21,1),1,0)),"'#",VLOOKUP(L21,INDIRECT($BM21,1),1,0))),"S",IF(L21&lt;&gt;IF(ISNA(VLOOKUP(L21,INDIRECT($BM21,1),1,0)),"'#",VLOOKUP(L21,INDIRECT($BM21,1),1,0)),"D","N")))</f>
        <v>O</v>
      </c>
      <c r="AH21" s="3" t="str">
        <f aca="true">IF(M21="","O",IF(AND(M21=IF(ISNA(VLOOKUP(M21,INDIRECT($BO21,1),1,0)),"'#",VLOOKUP(M21,INDIRECT($BO21,1),1,0)),M21=IF(ISNA(VLOOKUP(M21,INDIRECT($BM21,1),1,0)),"'#",VLOOKUP(M21,INDIRECT($BM21,1),1,0))),"S",IF(M21&lt;&gt;IF(ISNA(VLOOKUP(M21,INDIRECT($BM21,1),1,0)),"'#",VLOOKUP(M21,INDIRECT($BM21,1),1,0)),"D","N")))</f>
        <v>O</v>
      </c>
      <c r="AI21" s="3" t="str">
        <f aca="true">IF(N21="","O",IF(AND(N21=IF(ISNA(VLOOKUP(N21,INDIRECT($BO21,1),1,0)),"'#",VLOOKUP(N21,INDIRECT($BO21,1),1,0)),N21=IF(ISNA(VLOOKUP(N21,INDIRECT($BM21,1),1,0)),"'#",VLOOKUP(N21,INDIRECT($BM21,1),1,0))),"S",IF(N21&lt;&gt;IF(ISNA(VLOOKUP(N21,INDIRECT($BM21,1),1,0)),"'#",VLOOKUP(N21,INDIRECT($BM21,1),1,0)),"D","N")))</f>
        <v>O</v>
      </c>
      <c r="AJ21" s="3" t="str">
        <f aca="true">IF(O21="","O",IF(AND(O21=IF(ISNA(VLOOKUP(O21,INDIRECT($BO21,1),1,0)),"'#",VLOOKUP(O21,INDIRECT($BO21,1),1,0)),O21=IF(ISNA(VLOOKUP(O21,INDIRECT($BM21,1),1,0)),"'#",VLOOKUP(O21,INDIRECT($BM21,1),1,0))),"S",IF(O21&lt;&gt;IF(ISNA(VLOOKUP(O21,INDIRECT($BM21,1),1,0)),"'#",VLOOKUP(O21,INDIRECT($BM21,1),1,0)),"D","N")))</f>
        <v>O</v>
      </c>
      <c r="AK21" s="3" t="str">
        <f aca="false">CONCATENATE($BB21,$AX21,AF21,$AP21,$AQ21,$AR21)</f>
        <v>00O---</v>
      </c>
      <c r="AL21" s="3" t="str">
        <f aca="false">CONCATENATE($BB21,$AX21,AG21,$AP21,$AQ21,$AR21)</f>
        <v>00O---</v>
      </c>
      <c r="AM21" s="3" t="str">
        <f aca="false">CONCATENATE($BB21,$AX21,AH21,$AP21,$AQ21,$AR21)</f>
        <v>00O---</v>
      </c>
      <c r="AN21" s="3" t="str">
        <f aca="false">CONCATENATE($BB21,$AX21,AI21,$AP21,$AQ21,$AR21)</f>
        <v>00O---</v>
      </c>
      <c r="AO21" s="3" t="str">
        <f aca="false">CONCATENATE($BB21,$AX21,AJ21,$AP21,$AQ21,$AR21)</f>
        <v>00O---</v>
      </c>
      <c r="AP21" s="3" t="str">
        <f aca="false">IF($AY$5,"B","-")</f>
        <v>-</v>
      </c>
      <c r="AQ21" s="3" t="str">
        <f aca="false">IF($AZ$5,"K","-")</f>
        <v>-</v>
      </c>
      <c r="AR21" s="3" t="str">
        <f aca="false">IF($BA$5,"T","-")</f>
        <v>-</v>
      </c>
      <c r="AS21" s="3" t="str">
        <f aca="false">HLOOKUP(VLOOKUP(AK21,$AA$208:$AB$263,2,0),$BK$6:$BQ$22,($BG21+1),0)</f>
        <v/>
      </c>
      <c r="AT21" s="3" t="str">
        <f aca="false">HLOOKUP(VLOOKUP(AL21,$AA$208:$AB$263,2,0),$BK$6:$BQ$22,($BG21+1),0)</f>
        <v/>
      </c>
      <c r="AU21" s="3" t="str">
        <f aca="false">HLOOKUP(VLOOKUP(AM21,$AA$208:$AB$263,2,0),$BK$6:$BQ$22,($BG21+1),0)</f>
        <v/>
      </c>
      <c r="AV21" s="3" t="str">
        <f aca="false">HLOOKUP(VLOOKUP(AN21,$AA$208:$AB$263,2,0),$BK$6:$BQ$22,($BG21+1),0)</f>
        <v/>
      </c>
      <c r="AW21" s="3" t="str">
        <f aca="false">HLOOKUP(VLOOKUP(AO21,$AA$208:$AB$263,2,0),$BK$6:$BQ$22,($BG21+1),0)</f>
        <v/>
      </c>
      <c r="AX21" s="2" t="n">
        <f aca="false">COUNTIF(AF21:AJ21,"N")</f>
        <v>0</v>
      </c>
      <c r="AY21" s="2" t="n">
        <f aca="false">COUNTIF(AF21:AJ21,"D")</f>
        <v>0</v>
      </c>
      <c r="AZ21" s="2" t="n">
        <f aca="false">IF((AX21+AY21+BA21)&gt;1,1,0)</f>
        <v>0</v>
      </c>
      <c r="BA21" s="2" t="n">
        <f aca="false">COUNTIF(AF21:AJ21,"S")</f>
        <v>0</v>
      </c>
      <c r="BB21" s="2" t="n">
        <f aca="false">SUM(AX21+AY21+BA21)</f>
        <v>0</v>
      </c>
      <c r="BC21" s="3" t="n">
        <f aca="false">COUNTIF($AF21:$AG21,"N")*(15+5*COUNTIF($AF21:$AG21,"N"))+30*COUNTIF($AF21:$AG21,"D")+COUNTIF($AF21:$AF21,"S")*($BP$123*COUNTIF($K$7:$O$22,"MA+")+$BP$126*COUNTIF($K$7:$O$22,"ST+")+$BP$125*COUNTIF($K$7:$O$22,"AG+")+$BP$124*COUNTIF($K$7:$O$22,"AV+"))</f>
        <v>0</v>
      </c>
      <c r="BD21" s="3" t="n">
        <f aca="false">COUNTIF($AF21:$AI21,"N")*(15+5*COUNTIF($AF21:$AI21,"N"))-IF($AX21&gt;0,$BC21,0)+30*COUNTIF($AH21:$AI21,"D")+COUNTIF($AH21:$AI21,"S")*($BP$123*COUNTIF($K$7:$O$22,"MA+")+$BP$126*COUNTIF($K$7:$O$22,"ST+")+$BP$125*COUNTIF($K$7:$O$22,"AG+")+$BP$124*COUNTIF($K$7:$O$22,"AV+"))</f>
        <v>0</v>
      </c>
      <c r="BE21" s="3" t="n">
        <f aca="false">IF($AX21&lt;2,20*COUNTIF($AJ21,"N")+30*COUNTIF($AJ21,"D")+COUNTIF($AJ21,"S")*($BP$123*COUNTIF($K$7:$O$22,"MA+")+$BP$126*COUNTIF($K$7:$O$22,"ST+")+$BP$125*COUNTIF($K$7:$O$22,"AG+")+$BP$124*COUNTIF($K$7:$O$22,"AV+")),30*COUNTIF($AJ21,"N"))</f>
        <v>0</v>
      </c>
      <c r="BF21" s="58" t="str">
        <f aca="false">IF(ISNA(VLOOKUP(D21,$R$6:$T$22,2,0)),"",VLOOKUP(D21,$R$6:$T$22,2,0))</f>
        <v/>
      </c>
      <c r="BG21" s="3" t="n">
        <v>15</v>
      </c>
      <c r="BH21" s="3" t="str">
        <f aca="false">IF(AND($V$6=4,OR(NOT($BA$5),AND($BA$5,$BA21=1))),$BK21,$BL21)</f>
        <v/>
      </c>
      <c r="BI21" s="3" t="str">
        <f aca="false">IF(AND($V$6=4,OR(NOT($BA$5),AND($BA$5,$BA21=1))),$BM21,$BN21)</f>
        <v/>
      </c>
      <c r="BJ21" s="3" t="str">
        <f aca="false">IF(AND($V$6=4,OR(NOT($BA$5),AND($BA$5,$BA21=1))),$BO21,$BP21)</f>
        <v/>
      </c>
      <c r="BK21" s="2" t="str">
        <f aca="false">IF(ISERROR(CONCATENATE(HLOOKUP($BF21,$BS$5:$CH$60,2,0),":",HLOOKUP($BF21,$BS$5:$CH$60,4,0))),"",CONCATENATE(HLOOKUP($BF21,$BS$5:$CH$60,2,0),":",HLOOKUP($BF21,$BS$5:$CH$60,4,0)))</f>
        <v/>
      </c>
      <c r="BL21" s="2" t="str">
        <f aca="false">IF(ISERROR(CONCATENATE(HLOOKUP($BF21,$BS$5:$CH$60,3,0),":",HLOOKUP($BF21,$BS$5:$CH$60,4,0))),"",CONCATENATE(HLOOKUP($BF21,$BS$5:$CH$60,3,0),":",HLOOKUP($BF21,$BS$5:$CH$60,4,0)))</f>
        <v/>
      </c>
      <c r="BM21" s="2" t="str">
        <f aca="false">IF(ISERROR(CONCATENATE(HLOOKUP($BF21,$CJ$5:$CY$60,2,0),":",HLOOKUP($BF21,$CJ$5:$CY$60,4,0))),"",CONCATENATE(HLOOKUP($BF21,$CJ$5:$CY$60,2,0),":",HLOOKUP($BF21,$CJ$5:$CY$60,4,0)))</f>
        <v/>
      </c>
      <c r="BN21" s="2" t="str">
        <f aca="false">IF(ISERROR(CONCATENATE(HLOOKUP($BF21,$CJ$5:$CY$60,3,0),":",HLOOKUP($BF21,$CJ$5:$CY$60,4,0))),"",CONCATENATE(HLOOKUP($BF21,$CJ$5:$CY$60,3,0),":",HLOOKUP($BF21,$CJ$5:$CY$60,4,0)))</f>
        <v/>
      </c>
      <c r="BO21" s="2" t="str">
        <f aca="false">IF(ISERROR(CONCATENATE(HLOOKUP($BF21,$DA$5:$DP$60,2,0),":",HLOOKUP($BF21,$DA$5:$DP$60,4,0))),"",CONCATENATE(HLOOKUP($BF21,$DA$5:$DP$60,2,0),":",HLOOKUP($BF21,$DA$5:$DP$60,4,0)))</f>
        <v/>
      </c>
      <c r="BP21" s="2" t="str">
        <f aca="false">IF(ISERROR(CONCATENATE(HLOOKUP($BF21,$DA$5:$DP$60,3,0),":",HLOOKUP($BF21,$DA$5:$DP$60,4,0))),"",CONCATENATE(HLOOKUP($BF21,$DA$5:$DP$60,3,0),":",HLOOKUP($BF21,$DA$5:$DP$60,4,0)))</f>
        <v/>
      </c>
      <c r="BQ21" s="2" t="str">
        <f aca="false">IF(ISERROR(CONCATENATE(HLOOKUP($BF21,$BS$5:$CH$60,2,0),":",HLOOKUP($BF21,$BS$5:$CH$60,2,0))),"",CONCATENATE(HLOOKUP($BF21,$BS$5:$CH$60,2,0),":",HLOOKUP($BF21,$BS$5:$CH$60,2,0)))</f>
        <v/>
      </c>
      <c r="BR21" s="2" t="n">
        <v>10</v>
      </c>
      <c r="BS21" s="2" t="str">
        <f aca="false">IF(HLOOKUP(BS$4,$BL$122:$BO$172,$BR21+1,0)="","",HLOOKUP(BS$4,$BL$122:$BO$172,$BR21+1,0))</f>
        <v>Diving Catch</v>
      </c>
      <c r="BT21" s="2" t="str">
        <f aca="false">IF(HLOOKUP(BT$4,$BL$122:$BO$172,$BR21+1,0)="","",HLOOKUP(BT$4,$BL$122:$BO$172,$BR21+1,0))</f>
        <v>Diving Catch</v>
      </c>
      <c r="BU21" s="2" t="str">
        <f aca="false">IF(HLOOKUP(BU$4,$BL$122:$BO$172,$BR21+1,0)="","",HLOOKUP(BU$4,$BL$122:$BO$172,$BR21+1,0))</f>
        <v>Diving Catch</v>
      </c>
      <c r="BV21" s="2" t="str">
        <f aca="false">IF(HLOOKUP(BV$4,$BL$122:$BO$172,$BR21+1,0)="","",HLOOKUP(BV$4,$BL$122:$BO$172,$BR21+1,0))</f>
        <v>Diving Catch</v>
      </c>
      <c r="BW21" s="2" t="str">
        <f aca="false">IF(HLOOKUP(BW$4,$BL$122:$BO$172,$BR21+1,0)="","",HLOOKUP(BW$4,$BL$122:$BO$172,$BR21+1,0))</f>
        <v>Diving Catch</v>
      </c>
      <c r="BX21" s="2" t="str">
        <f aca="false">IF(HLOOKUP(BX$4,$BL$122:$BO$172,$BR21+1,0)="","",HLOOKUP(BX$4,$BL$122:$BO$172,$BR21+1,0))</f>
        <v/>
      </c>
      <c r="BY21" s="2" t="str">
        <f aca="false">IF(HLOOKUP(BY$4,$BL$122:$BO$172,$BR21+1,0)="","",HLOOKUP(BY$4,$BL$122:$BO$172,$BR21+1,0))</f>
        <v/>
      </c>
      <c r="BZ21" s="2" t="str">
        <f aca="false">IF(HLOOKUP(BZ$4,$BL$122:$BO$172,$BR21+1,0)="","",HLOOKUP(BZ$4,$BL$122:$BO$172,$BR21+1,0))</f>
        <v/>
      </c>
      <c r="CA21" s="2" t="str">
        <f aca="false">IF(HLOOKUP(CA$4,$BL$122:$BO$172,$BR21+1,0)="","",HLOOKUP(CA$4,$BL$122:$BO$172,$BR21+1,0))</f>
        <v/>
      </c>
      <c r="CB21" s="2" t="str">
        <f aca="false">IF(HLOOKUP(CB$4,$BL$122:$BO$172,$BR21+1,0)="","",HLOOKUP(CB$4,$BL$122:$BO$172,$BR21+1,0))</f>
        <v/>
      </c>
      <c r="CC21" s="2" t="str">
        <f aca="false">IF(HLOOKUP(CC$4,$BL$122:$BO$172,$BR21+1,0)="","",HLOOKUP(CC$4,$BL$122:$BO$172,$BR21+1,0))</f>
        <v/>
      </c>
      <c r="CD21" s="2" t="str">
        <f aca="false">IF(HLOOKUP(CD$4,$BL$122:$BO$172,$BR21+1,0)="","",HLOOKUP(CD$4,$BL$122:$BO$172,$BR21+1,0))</f>
        <v/>
      </c>
      <c r="CE21" s="2" t="str">
        <f aca="false">IF(HLOOKUP(CE$4,$BL$122:$BO$172,$BR21+1,0)="","",HLOOKUP(CE$4,$BL$122:$BO$172,$BR21+1,0))</f>
        <v/>
      </c>
      <c r="CF21" s="2" t="str">
        <f aca="false">IF(HLOOKUP(CF$4,$BL$122:$BO$172,$BR21+1,0)="","",HLOOKUP(CF$4,$BL$122:$BO$172,$BR21+1,0))</f>
        <v/>
      </c>
      <c r="CG21" s="2" t="str">
        <f aca="false">IF(HLOOKUP(CG$4,$BL$122:$BO$172,$BR21+1,0)="","",HLOOKUP(CG$4,$BL$122:$BO$172,$BR21+1,0))</f>
        <v/>
      </c>
      <c r="CH21" s="2" t="str">
        <f aca="false">IF(HLOOKUP(CH$4,$BL$122:$BO$172,$BR21+1,0)="","",HLOOKUP(CH$4,$BL$122:$BO$172,$BR21+1,0))</f>
        <v/>
      </c>
      <c r="CI21" s="2" t="n">
        <v>10</v>
      </c>
      <c r="CJ21" s="2" t="str">
        <f aca="false">IF(HLOOKUP(CJ$9,$AC$122:$AT$163,$CI21+1,0)="","",HLOOKUP(CJ$9,$AC$122:$AT$163,$CI21+1,0))</f>
        <v>Shadowing</v>
      </c>
      <c r="CK21" s="2" t="str">
        <f aca="false">IF(HLOOKUP(CK$9,$AC$122:$AT$163,$CI21+1,0)="","",HLOOKUP(CK$9,$AC$122:$AT$163,$CI21+1,0))</f>
        <v>Shadowing</v>
      </c>
      <c r="CL21" s="2" t="str">
        <f aca="false">IF(HLOOKUP(CL$9,$AC$122:$AT$163,$CI21+1,0)="","",HLOOKUP(CL$9,$AC$122:$AT$163,$CI21+1,0))</f>
        <v>Sure Feet</v>
      </c>
      <c r="CM21" s="2" t="str">
        <f aca="false">IF(HLOOKUP(CM$9,$AC$122:$AT$163,$CI21+1,0)="","",HLOOKUP(CM$9,$AC$122:$AT$163,$CI21+1,0))</f>
        <v>Shadowing</v>
      </c>
      <c r="CN21" s="2" t="str">
        <f aca="false">IF(HLOOKUP(CN$9,$AC$122:$AT$163,$CI21+1,0)="","",HLOOKUP(CN$9,$AC$122:$AT$163,$CI21+1,0))</f>
        <v>Thick Skull</v>
      </c>
      <c r="CO21" s="2" t="str">
        <f aca="false">IF(HLOOKUP(CO$9,$AC$122:$AT$163,$CI21+1,0)="","",HLOOKUP(CO$9,$AC$122:$AT$163,$CI21+1,0))</f>
        <v/>
      </c>
      <c r="CP21" s="2" t="str">
        <f aca="false">IF(HLOOKUP(CP$9,$AC$122:$AT$163,$CI21+1,0)="","",HLOOKUP(CP$9,$AC$122:$AT$163,$CI21+1,0))</f>
        <v/>
      </c>
      <c r="CQ21" s="2" t="str">
        <f aca="false">IF(HLOOKUP(CQ$9,$AC$122:$AT$163,$CI21+1,0)="","",HLOOKUP(CQ$9,$AC$122:$AT$163,$CI21+1,0))</f>
        <v/>
      </c>
      <c r="CR21" s="2" t="str">
        <f aca="false">IF(HLOOKUP(CR$9,$AC$122:$AT$163,$CI21+1,0)="","",HLOOKUP(CR$9,$AC$122:$AT$163,$CI21+1,0))</f>
        <v/>
      </c>
      <c r="CS21" s="2" t="str">
        <f aca="false">IF(HLOOKUP(CS$9,$AC$122:$AT$163,$CI21+1,0)="","",HLOOKUP(CS$9,$AC$122:$AT$163,$CI21+1,0))</f>
        <v/>
      </c>
      <c r="CT21" s="2" t="str">
        <f aca="false">IF(HLOOKUP(CT$9,$AC$122:$AT$163,$CI21+1,0)="","",HLOOKUP(CT$9,$AC$122:$AT$163,$CI21+1,0))</f>
        <v/>
      </c>
      <c r="CU21" s="2" t="str">
        <f aca="false">IF(HLOOKUP(CU$9,$AC$122:$AT$163,$CI21+1,0)="","",HLOOKUP(CU$9,$AC$122:$AT$163,$CI21+1,0))</f>
        <v/>
      </c>
      <c r="CV21" s="2" t="str">
        <f aca="false">IF(HLOOKUP(CV$9,$AC$122:$AT$163,$CI21+1,0)="","",HLOOKUP(CV$9,$AC$122:$AT$163,$CI21+1,0))</f>
        <v/>
      </c>
      <c r="CW21" s="2" t="e">
        <f aca="false">IF(HLOOKUP(CW$9,$AC$122:$AT$163,$CI21+1,0)="","",HLOOKUP(CW$9,$AC$122:$AT$163,$CI21+1,0))</f>
        <v>#N/A</v>
      </c>
      <c r="CX21" s="2" t="e">
        <f aca="false">IF(HLOOKUP(CX$9,$AC$122:$AT$163,$CI21+1,0)="","",HLOOKUP(CX$9,$AC$122:$AT$163,$CI21+1,0))</f>
        <v>#N/A</v>
      </c>
      <c r="CY21" s="2" t="e">
        <f aca="false">IF(HLOOKUP(CY$9,$AC$122:$AT$163,$CI21+1,0)="","",HLOOKUP(CY$9,$AC$122:$AT$163,$CI21+1,0))</f>
        <v>#N/A</v>
      </c>
      <c r="CZ21" s="2" t="n">
        <v>10</v>
      </c>
      <c r="DA21" s="2" t="str">
        <f aca="false">IF(HLOOKUP(DA$10,$AT$122:$BJ$163,$CZ21+1,0)="","",HLOOKUP(DA$10,$AT$122:$BJ$163,$CZ21+1,0))</f>
        <v>Sure Feet</v>
      </c>
      <c r="DB21" s="2" t="str">
        <f aca="false">IF(HLOOKUP(DB$10,$AT$122:$BJ$163,$CZ21+1,0)="","",HLOOKUP(DB$10,$AT$122:$BJ$163,$CZ21+1,0))</f>
        <v>Sure Feet</v>
      </c>
      <c r="DC21" s="2" t="str">
        <f aca="false">IF(HLOOKUP(DC$10,$AT$122:$BJ$163,$CZ21+1,0)="","",HLOOKUP(DC$10,$AT$122:$BJ$163,$CZ21+1,0))</f>
        <v>Very Long Legs</v>
      </c>
      <c r="DD21" s="2" t="str">
        <f aca="false">IF(HLOOKUP(DD$10,$AT$122:$BJ$163,$CZ21+1,0)="","",HLOOKUP(DD$10,$AT$122:$BJ$163,$CZ21+1,0))</f>
        <v>Sure Feet</v>
      </c>
      <c r="DE21" s="2" t="str">
        <f aca="false">IF(HLOOKUP(DE$10,$AT$122:$BJ$163,$CZ21+1,0)="","",HLOOKUP(DE$10,$AT$122:$BJ$163,$CZ21+1,0))</f>
        <v>Sure Feet</v>
      </c>
      <c r="DF21" s="2" t="str">
        <f aca="false">IF(HLOOKUP(DF$10,$AT$122:$BJ$163,$CZ21+1,0)="","",HLOOKUP(DF$10,$AT$122:$BJ$163,$CZ21+1,0))</f>
        <v/>
      </c>
      <c r="DG21" s="2" t="str">
        <f aca="false">IF(HLOOKUP(DG$10,$AT$122:$BJ$163,$CZ21+1,0)="","",HLOOKUP(DG$10,$AT$122:$BJ$163,$CZ21+1,0))</f>
        <v/>
      </c>
      <c r="DH21" s="2" t="str">
        <f aca="false">IF(HLOOKUP(DH$10,$AT$122:$BJ$163,$CZ21+1,0)="","",HLOOKUP(DH$10,$AT$122:$BJ$163,$CZ21+1,0))</f>
        <v/>
      </c>
      <c r="DI21" s="2" t="str">
        <f aca="false">IF(HLOOKUP(DI$10,$AT$122:$BJ$163,$CZ21+1,0)="","",HLOOKUP(DI$10,$AT$122:$BJ$163,$CZ21+1,0))</f>
        <v/>
      </c>
      <c r="DJ21" s="2" t="str">
        <f aca="false">IF(HLOOKUP(DJ$10,$AT$122:$BJ$163,$CZ21+1,0)="","",HLOOKUP(DJ$10,$AT$122:$BJ$163,$CZ21+1,0))</f>
        <v/>
      </c>
      <c r="DK21" s="2" t="str">
        <f aca="false">IF(HLOOKUP(DK$10,$AT$122:$BJ$163,$CZ21+1,0)="","",HLOOKUP(DK$10,$AT$122:$BJ$163,$CZ21+1,0))</f>
        <v/>
      </c>
      <c r="DL21" s="2" t="str">
        <f aca="false">IF(HLOOKUP(DL$10,$AT$122:$BJ$163,$CZ21+1,0)="","",HLOOKUP(DL$10,$AT$122:$BJ$163,$CZ21+1,0))</f>
        <v/>
      </c>
      <c r="DM21" s="2" t="str">
        <f aca="false">IF(HLOOKUP(DM$10,$AT$122:$BJ$163,$CZ21+1,0)="","",HLOOKUP(DM$10,$AT$122:$BJ$163,$CZ21+1,0))</f>
        <v/>
      </c>
      <c r="DN21" s="2" t="e">
        <f aca="false">IF(HLOOKUP(DN$10,$AT$122:$BJ$163,$CZ21+1,0)="","",HLOOKUP(DN$10,$AT$122:$BJ$163,$CZ21+1,0))</f>
        <v>#N/A</v>
      </c>
      <c r="DO21" s="2" t="e">
        <f aca="false">IF(HLOOKUP(DO$10,$AT$122:$BJ$163,$CZ21+1,0)="","",HLOOKUP(DO$10,$AT$122:$BJ$163,$CZ21+1,0))</f>
        <v>#N/A</v>
      </c>
      <c r="DP21" s="2" t="e">
        <f aca="false">IF(HLOOKUP(DP$10,$AT$122:$BJ$163,$CZ21+1,0)="","",HLOOKUP(DP$10,$AT$122:$BJ$163,$CZ21+1,0))</f>
        <v>#N/A</v>
      </c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7.1" hidden="false" customHeight="true" outlineLevel="0" collapsed="false">
      <c r="A22" s="0"/>
      <c r="B22" s="24"/>
      <c r="C22" s="59" t="n">
        <v>16</v>
      </c>
      <c r="D22" s="60"/>
      <c r="E22" s="61" t="str">
        <f aca="false">IF(ISERROR(1000*VLOOKUP($D22,$R$7:$AD$22,8,0)),"",1000*VLOOKUP($D22,$R$7:$AD$22,8,0))</f>
        <v/>
      </c>
      <c r="F22" s="62" t="str">
        <f aca="false">IF(ISERROR(VLOOKUP($D22,$R$7:$AD$22,9,0)),"",VLOOKUP($D22,$R$7:$AD$22,9,0))</f>
        <v/>
      </c>
      <c r="G22" s="62" t="str">
        <f aca="false">IF(ISERROR(VLOOKUP($D22,$R$7:$AD$22,10,0)),"",VLOOKUP($D22,$R$7:$AD$22,10,0))</f>
        <v/>
      </c>
      <c r="H22" s="62" t="str">
        <f aca="false">IF(ISERROR(VLOOKUP($D22,$R$7:$AD$22,11,0)),"",VLOOKUP($D22,$R$7:$AD$22,11,0))</f>
        <v/>
      </c>
      <c r="I22" s="62" t="str">
        <f aca="false">IF(ISERROR(VLOOKUP($D22,$R$7:$AD$22,12,0)),"",VLOOKUP($D22,$R$7:$AD$22,12,0))</f>
        <v/>
      </c>
      <c r="J22" s="63" t="str">
        <f aca="false">IF(ISNA(VLOOKUP($D22,$R$7:$AD$22,13,0)),"",VLOOKUP($D22,$R$7:$AD$22,13,0))</f>
        <v/>
      </c>
      <c r="K22" s="64"/>
      <c r="L22" s="65"/>
      <c r="M22" s="64"/>
      <c r="N22" s="65"/>
      <c r="O22" s="66"/>
      <c r="P22" s="16"/>
      <c r="Q22" s="0"/>
      <c r="R22" s="67" t="str">
        <f aca="false">IF(ISNA(VLOOKUP(S22,$B$101:$M$286,12,0)),"",VLOOKUP(S22,$B$101:$M$286,12,0))</f>
        <v/>
      </c>
      <c r="S22" s="68" t="str">
        <f aca="false">IF(HLOOKUP($D$4,$AA$101:$BA$117,17,0)=0,"",HLOOKUP($D$4,$AA$101:$BA$117,17,0))</f>
        <v/>
      </c>
      <c r="T22" s="68" t="str">
        <f aca="false">IF(S22="","",T21+1)</f>
        <v/>
      </c>
      <c r="U22" s="68" t="str">
        <f aca="false">IF(ISNA(VLOOKUP(S22,$B$101:$M$286,10,0)),"",VLOOKUP(S22,$B$101:$M$286,10,0))</f>
        <v/>
      </c>
      <c r="V22" s="68" t="n">
        <f aca="false">IF(R22&lt;&gt;"",COUNTIF($D$7:$D$22,R22),0)</f>
        <v>0</v>
      </c>
      <c r="W22" s="68" t="n">
        <f aca="false">IF(V22&gt;U22,1,0)</f>
        <v>0</v>
      </c>
      <c r="X22" s="69" t="n">
        <f aca="false">IF(IF(ISERROR(VLOOKUP($S22,$B$101:$M$286,11,0)),"",VLOOKUP($S22,$B$101:$M$286,11,0))="N",$V22,0)</f>
        <v>0</v>
      </c>
      <c r="Y22" s="45" t="str">
        <f aca="false">IF(ISNA(VLOOKUP(S22,$B$101:$M$286,7,0)),"",VLOOKUP(S22,$B$101:$M$286,7,0))</f>
        <v/>
      </c>
      <c r="Z22" s="45" t="str">
        <f aca="false">IF(ISNA(VLOOKUP(S22,$B$101:$M$286,2,0)),"",VLOOKUP(S22,$B$101:$M$286,2,0))</f>
        <v/>
      </c>
      <c r="AA22" s="45" t="str">
        <f aca="false">IF(ISNA(VLOOKUP(S22,$B$101:$M$286,3,0)),"",VLOOKUP(S22,$B$101:$M$286,3,0))</f>
        <v/>
      </c>
      <c r="AB22" s="45" t="str">
        <f aca="false">IF(ISNA(VLOOKUP(S22,$B$101:$M$286,4,0)),"",VLOOKUP(S22,$B$101:$M$286,4,0))</f>
        <v/>
      </c>
      <c r="AC22" s="45" t="str">
        <f aca="false">IF(ISNA(VLOOKUP(S22,$B$101:$M$286,5,0)),"",VLOOKUP(S22,$B$101:$M$286,5,0))</f>
        <v/>
      </c>
      <c r="AD22" s="45" t="str">
        <f aca="false">IF(ISNA(VLOOKUP(S22,$B$101:$M$286,6,0)),"",VLOOKUP(S22,$B$101:$M$286,6,0))</f>
        <v/>
      </c>
      <c r="AE22" s="0"/>
      <c r="AF22" s="3" t="str">
        <f aca="true">IF(K22="","O",IF(AND(K22=IF(ISNA(VLOOKUP(K22,INDIRECT($BO22,1),1,0)),"'#",VLOOKUP(K22,INDIRECT($BO22,1),1,0)),K22=IF(ISNA(VLOOKUP(K22,INDIRECT($BM22,1),1,0)),"'#",VLOOKUP(K22,INDIRECT($BM22,1),1,0))),"S",IF(K22&lt;&gt;IF(ISNA(VLOOKUP(K22,INDIRECT($BM22,1),1,0)),"'#",VLOOKUP(K22,INDIRECT($BM22,1),1,0)),"D","N")))</f>
        <v>O</v>
      </c>
      <c r="AG22" s="3" t="str">
        <f aca="true">IF(L22="","O",IF(AND(L22=IF(ISNA(VLOOKUP(L22,INDIRECT($BO22,1),1,0)),"'#",VLOOKUP(L22,INDIRECT($BO22,1),1,0)),L22=IF(ISNA(VLOOKUP(L22,INDIRECT($BM22,1),1,0)),"'#",VLOOKUP(L22,INDIRECT($BM22,1),1,0))),"S",IF(L22&lt;&gt;IF(ISNA(VLOOKUP(L22,INDIRECT($BM22,1),1,0)),"'#",VLOOKUP(L22,INDIRECT($BM22,1),1,0)),"D","N")))</f>
        <v>O</v>
      </c>
      <c r="AH22" s="3" t="str">
        <f aca="true">IF(M22="","O",IF(AND(M22=IF(ISNA(VLOOKUP(M22,INDIRECT($BO22,1),1,0)),"'#",VLOOKUP(M22,INDIRECT($BO22,1),1,0)),M22=IF(ISNA(VLOOKUP(M22,INDIRECT($BM22,1),1,0)),"'#",VLOOKUP(M22,INDIRECT($BM22,1),1,0))),"S",IF(M22&lt;&gt;IF(ISNA(VLOOKUP(M22,INDIRECT($BM22,1),1,0)),"'#",VLOOKUP(M22,INDIRECT($BM22,1),1,0)),"D","N")))</f>
        <v>O</v>
      </c>
      <c r="AI22" s="3" t="str">
        <f aca="true">IF(N22="","O",IF(AND(N22=IF(ISNA(VLOOKUP(N22,INDIRECT($BO22,1),1,0)),"'#",VLOOKUP(N22,INDIRECT($BO22,1),1,0)),N22=IF(ISNA(VLOOKUP(N22,INDIRECT($BM22,1),1,0)),"'#",VLOOKUP(N22,INDIRECT($BM22,1),1,0))),"S",IF(N22&lt;&gt;IF(ISNA(VLOOKUP(N22,INDIRECT($BM22,1),1,0)),"'#",VLOOKUP(N22,INDIRECT($BM22,1),1,0)),"D","N")))</f>
        <v>O</v>
      </c>
      <c r="AJ22" s="3" t="str">
        <f aca="true">IF(O22="","O",IF(AND(O22=IF(ISNA(VLOOKUP(O22,INDIRECT($BO22,1),1,0)),"'#",VLOOKUP(O22,INDIRECT($BO22,1),1,0)),O22=IF(ISNA(VLOOKUP(O22,INDIRECT($BM22,1),1,0)),"'#",VLOOKUP(O22,INDIRECT($BM22,1),1,0))),"S",IF(O22&lt;&gt;IF(ISNA(VLOOKUP(O22,INDIRECT($BM22,1),1,0)),"'#",VLOOKUP(O22,INDIRECT($BM22,1),1,0)),"D","N")))</f>
        <v>O</v>
      </c>
      <c r="AK22" s="3" t="str">
        <f aca="false">CONCATENATE($BB22,$AX22,AF22,$AP22,$AQ22,$AR22)</f>
        <v>00O---</v>
      </c>
      <c r="AL22" s="3" t="str">
        <f aca="false">CONCATENATE($BB22,$AX22,AG22,$AP22,$AQ22,$AR22)</f>
        <v>00O---</v>
      </c>
      <c r="AM22" s="3" t="str">
        <f aca="false">CONCATENATE($BB22,$AX22,AH22,$AP22,$AQ22,$AR22)</f>
        <v>00O---</v>
      </c>
      <c r="AN22" s="3" t="str">
        <f aca="false">CONCATENATE($BB22,$AX22,AI22,$AP22,$AQ22,$AR22)</f>
        <v>00O---</v>
      </c>
      <c r="AO22" s="3" t="str">
        <f aca="false">CONCATENATE($BB22,$AX22,AJ22,$AP22,$AQ22,$AR22)</f>
        <v>00O---</v>
      </c>
      <c r="AP22" s="3" t="str">
        <f aca="false">IF($AY$5,"B","-")</f>
        <v>-</v>
      </c>
      <c r="AQ22" s="3" t="str">
        <f aca="false">IF($AZ$5,"K","-")</f>
        <v>-</v>
      </c>
      <c r="AR22" s="3" t="str">
        <f aca="false">IF($BA$5,"T","-")</f>
        <v>-</v>
      </c>
      <c r="AS22" s="3" t="str">
        <f aca="false">HLOOKUP(VLOOKUP(AK22,$AA$208:$AB$263,2,0),$BK$6:$BQ$22,($BG22+1),0)</f>
        <v/>
      </c>
      <c r="AT22" s="3" t="str">
        <f aca="false">HLOOKUP(VLOOKUP(AL22,$AA$208:$AB$263,2,0),$BK$6:$BQ$22,($BG22+1),0)</f>
        <v/>
      </c>
      <c r="AU22" s="3" t="str">
        <f aca="false">HLOOKUP(VLOOKUP(AM22,$AA$208:$AB$263,2,0),$BK$6:$BQ$22,($BG22+1),0)</f>
        <v/>
      </c>
      <c r="AV22" s="3" t="str">
        <f aca="false">HLOOKUP(VLOOKUP(AN22,$AA$208:$AB$263,2,0),$BK$6:$BQ$22,($BG22+1),0)</f>
        <v/>
      </c>
      <c r="AW22" s="3" t="str">
        <f aca="false">HLOOKUP(VLOOKUP(AO22,$AA$208:$AB$263,2,0),$BK$6:$BQ$22,($BG22+1),0)</f>
        <v/>
      </c>
      <c r="AX22" s="2" t="n">
        <f aca="false">COUNTIF(AF22:AJ22,"N")</f>
        <v>0</v>
      </c>
      <c r="AY22" s="2" t="n">
        <f aca="false">COUNTIF(AF22:AJ22,"D")</f>
        <v>0</v>
      </c>
      <c r="AZ22" s="2" t="n">
        <f aca="false">IF((AX22+AY22+BA22)&gt;1,1,0)</f>
        <v>0</v>
      </c>
      <c r="BA22" s="2" t="n">
        <f aca="false">COUNTIF(AF22:AJ22,"S")</f>
        <v>0</v>
      </c>
      <c r="BB22" s="2" t="n">
        <f aca="false">SUM(AX22+AY22+BA22)</f>
        <v>0</v>
      </c>
      <c r="BC22" s="3" t="n">
        <f aca="false">COUNTIF($AF22:$AG22,"N")*(15+5*COUNTIF($AF22:$AG22,"N"))+30*COUNTIF($AF22:$AG22,"D")+COUNTIF($AF22:$AF22,"S")*($BP$123*COUNTIF($K$7:$O$22,"MA+")+$BP$126*COUNTIF($K$7:$O$22,"ST+")+$BP$125*COUNTIF($K$7:$O$22,"AG+")+$BP$124*COUNTIF($K$7:$O$22,"AV+"))</f>
        <v>0</v>
      </c>
      <c r="BD22" s="3" t="n">
        <f aca="false">COUNTIF($AF22:$AI22,"N")*(15+5*COUNTIF($AF22:$AI22,"N"))-IF($AX22&gt;0,$BC22,0)+30*COUNTIF($AH22:$AI22,"D")+COUNTIF($AH22:$AI22,"S")*($BP$123*COUNTIF($K$7:$O$22,"MA+")+$BP$126*COUNTIF($K$7:$O$22,"ST+")+$BP$125*COUNTIF($K$7:$O$22,"AG+")+$BP$124*COUNTIF($K$7:$O$22,"AV+"))</f>
        <v>0</v>
      </c>
      <c r="BE22" s="3" t="n">
        <f aca="false">IF($AX22&lt;2,20*COUNTIF($AJ22,"N")+30*COUNTIF($AJ22,"D")+COUNTIF($AJ22,"S")*($BP$123*COUNTIF($K$7:$O$22,"MA+")+$BP$126*COUNTIF($K$7:$O$22,"ST+")+$BP$125*COUNTIF($K$7:$O$22,"AG+")+$BP$124*COUNTIF($K$7:$O$22,"AV+")),30*COUNTIF($AJ22,"N"))</f>
        <v>0</v>
      </c>
      <c r="BF22" s="70" t="str">
        <f aca="false">IF(ISNA(VLOOKUP(D22,$R$6:$T$22,2,0)),"",VLOOKUP(D22,$R$6:$T$22,2,0))</f>
        <v/>
      </c>
      <c r="BG22" s="3" t="n">
        <v>16</v>
      </c>
      <c r="BH22" s="3" t="str">
        <f aca="false">IF(AND($V$6=4,OR(NOT($BA$5),AND($BA$5,$BA22=1))),$BK22,$BL22)</f>
        <v/>
      </c>
      <c r="BI22" s="3" t="str">
        <f aca="false">IF(AND($V$6=4,OR(NOT($BA$5),AND($BA$5,$BA22=1))),$BM22,$BN22)</f>
        <v/>
      </c>
      <c r="BJ22" s="3" t="str">
        <f aca="false">IF(AND($V$6=4,OR(NOT($BA$5),AND($BA$5,$BA22=1))),$BO22,$BP22)</f>
        <v/>
      </c>
      <c r="BK22" s="2" t="str">
        <f aca="false">IF(ISERROR(CONCATENATE(HLOOKUP($BF22,$BS$5:$CH$60,2,0),":",HLOOKUP($BF22,$BS$5:$CH$60,4,0))),"",CONCATENATE(HLOOKUP($BF22,$BS$5:$CH$60,2,0),":",HLOOKUP($BF22,$BS$5:$CH$60,4,0)))</f>
        <v/>
      </c>
      <c r="BL22" s="2" t="str">
        <f aca="false">IF(ISERROR(CONCATENATE(HLOOKUP($BF22,$BS$5:$CH$60,3,0),":",HLOOKUP($BF22,$BS$5:$CH$60,4,0))),"",CONCATENATE(HLOOKUP($BF22,$BS$5:$CH$60,3,0),":",HLOOKUP($BF22,$BS$5:$CH$60,4,0)))</f>
        <v/>
      </c>
      <c r="BM22" s="2" t="str">
        <f aca="false">IF(ISERROR(CONCATENATE(HLOOKUP($BF22,$CJ$5:$CY$60,2,0),":",HLOOKUP($BF22,$CJ$5:$CY$60,4,0))),"",CONCATENATE(HLOOKUP($BF22,$CJ$5:$CY$60,2,0),":",HLOOKUP($BF22,$CJ$5:$CY$60,4,0)))</f>
        <v/>
      </c>
      <c r="BN22" s="2" t="str">
        <f aca="false">IF(ISERROR(CONCATENATE(HLOOKUP($BF22,$CJ$5:$CY$60,3,0),":",HLOOKUP($BF22,$CJ$5:$CY$60,4,0))),"",CONCATENATE(HLOOKUP($BF22,$CJ$5:$CY$60,3,0),":",HLOOKUP($BF22,$CJ$5:$CY$60,4,0)))</f>
        <v/>
      </c>
      <c r="BO22" s="2" t="str">
        <f aca="false">IF(ISERROR(CONCATENATE(HLOOKUP($BF22,$DA$5:$DP$60,2,0),":",HLOOKUP($BF22,$DA$5:$DP$60,4,0))),"",CONCATENATE(HLOOKUP($BF22,$DA$5:$DP$60,2,0),":",HLOOKUP($BF22,$DA$5:$DP$60,4,0)))</f>
        <v/>
      </c>
      <c r="BP22" s="2" t="str">
        <f aca="false">IF(ISERROR(CONCATENATE(HLOOKUP($BF22,$DA$5:$DP$60,3,0),":",HLOOKUP($BF22,$DA$5:$DP$60,4,0))),"",CONCATENATE(HLOOKUP($BF22,$DA$5:$DP$60,3,0),":",HLOOKUP($BF22,$DA$5:$DP$60,4,0)))</f>
        <v/>
      </c>
      <c r="BQ22" s="2" t="str">
        <f aca="false">IF(ISERROR(CONCATENATE(HLOOKUP($BF22,$BS$5:$CH$60,2,0),":",HLOOKUP($BF22,$BS$5:$CH$60,2,0))),"",CONCATENATE(HLOOKUP($BF22,$BS$5:$CH$60,2,0),":",HLOOKUP($BF22,$BS$5:$CH$60,2,0)))</f>
        <v/>
      </c>
      <c r="BR22" s="2" t="n">
        <v>11</v>
      </c>
      <c r="BS22" s="2" t="str">
        <f aca="false">IF(HLOOKUP(BS$4,$BL$122:$BO$172,$BR22+1,0)="","",HLOOKUP(BS$4,$BL$122:$BO$172,$BR22+1,0))</f>
        <v>Diving Tackle</v>
      </c>
      <c r="BT22" s="2" t="str">
        <f aca="false">IF(HLOOKUP(BT$4,$BL$122:$BO$172,$BR22+1,0)="","",HLOOKUP(BT$4,$BL$122:$BO$172,$BR22+1,0))</f>
        <v>Diving Tackle</v>
      </c>
      <c r="BU22" s="2" t="str">
        <f aca="false">IF(HLOOKUP(BU$4,$BL$122:$BO$172,$BR22+1,0)="","",HLOOKUP(BU$4,$BL$122:$BO$172,$BR22+1,0))</f>
        <v>Diving Tackle</v>
      </c>
      <c r="BV22" s="2" t="str">
        <f aca="false">IF(HLOOKUP(BV$4,$BL$122:$BO$172,$BR22+1,0)="","",HLOOKUP(BV$4,$BL$122:$BO$172,$BR22+1,0))</f>
        <v>Diving Tackle</v>
      </c>
      <c r="BW22" s="2" t="str">
        <f aca="false">IF(HLOOKUP(BW$4,$BL$122:$BO$172,$BR22+1,0)="","",HLOOKUP(BW$4,$BL$122:$BO$172,$BR22+1,0))</f>
        <v>Diving Tackle</v>
      </c>
      <c r="BX22" s="2" t="str">
        <f aca="false">IF(HLOOKUP(BX$4,$BL$122:$BO$172,$BR22+1,0)="","",HLOOKUP(BX$4,$BL$122:$BO$172,$BR22+1,0))</f>
        <v/>
      </c>
      <c r="BY22" s="2" t="str">
        <f aca="false">IF(HLOOKUP(BY$4,$BL$122:$BO$172,$BR22+1,0)="","",HLOOKUP(BY$4,$BL$122:$BO$172,$BR22+1,0))</f>
        <v/>
      </c>
      <c r="BZ22" s="2" t="str">
        <f aca="false">IF(HLOOKUP(BZ$4,$BL$122:$BO$172,$BR22+1,0)="","",HLOOKUP(BZ$4,$BL$122:$BO$172,$BR22+1,0))</f>
        <v/>
      </c>
      <c r="CA22" s="2" t="str">
        <f aca="false">IF(HLOOKUP(CA$4,$BL$122:$BO$172,$BR22+1,0)="","",HLOOKUP(CA$4,$BL$122:$BO$172,$BR22+1,0))</f>
        <v/>
      </c>
      <c r="CB22" s="2" t="str">
        <f aca="false">IF(HLOOKUP(CB$4,$BL$122:$BO$172,$BR22+1,0)="","",HLOOKUP(CB$4,$BL$122:$BO$172,$BR22+1,0))</f>
        <v/>
      </c>
      <c r="CC22" s="2" t="str">
        <f aca="false">IF(HLOOKUP(CC$4,$BL$122:$BO$172,$BR22+1,0)="","",HLOOKUP(CC$4,$BL$122:$BO$172,$BR22+1,0))</f>
        <v/>
      </c>
      <c r="CD22" s="2" t="str">
        <f aca="false">IF(HLOOKUP(CD$4,$BL$122:$BO$172,$BR22+1,0)="","",HLOOKUP(CD$4,$BL$122:$BO$172,$BR22+1,0))</f>
        <v/>
      </c>
      <c r="CE22" s="2" t="str">
        <f aca="false">IF(HLOOKUP(CE$4,$BL$122:$BO$172,$BR22+1,0)="","",HLOOKUP(CE$4,$BL$122:$BO$172,$BR22+1,0))</f>
        <v/>
      </c>
      <c r="CF22" s="2" t="str">
        <f aca="false">IF(HLOOKUP(CF$4,$BL$122:$BO$172,$BR22+1,0)="","",HLOOKUP(CF$4,$BL$122:$BO$172,$BR22+1,0))</f>
        <v/>
      </c>
      <c r="CG22" s="2" t="str">
        <f aca="false">IF(HLOOKUP(CG$4,$BL$122:$BO$172,$BR22+1,0)="","",HLOOKUP(CG$4,$BL$122:$BO$172,$BR22+1,0))</f>
        <v/>
      </c>
      <c r="CH22" s="2" t="str">
        <f aca="false">IF(HLOOKUP(CH$4,$BL$122:$BO$172,$BR22+1,0)="","",HLOOKUP(CH$4,$BL$122:$BO$172,$BR22+1,0))</f>
        <v/>
      </c>
      <c r="CI22" s="2" t="n">
        <v>11</v>
      </c>
      <c r="CJ22" s="2" t="str">
        <f aca="false">IF(HLOOKUP(CJ$9,$AC$122:$AT$163,$CI22+1,0)="","",HLOOKUP(CJ$9,$AC$122:$AT$163,$CI22+1,0))</f>
        <v>Strip Ball</v>
      </c>
      <c r="CK22" s="2" t="str">
        <f aca="false">IF(HLOOKUP(CK$9,$AC$122:$AT$163,$CI22+1,0)="","",HLOOKUP(CK$9,$AC$122:$AT$163,$CI22+1,0))</f>
        <v>Strip Ball</v>
      </c>
      <c r="CL22" s="2" t="str">
        <f aca="false">IF(HLOOKUP(CL$9,$AC$122:$AT$163,$CI22+1,0)="","",HLOOKUP(CL$9,$AC$122:$AT$163,$CI22+1,0))</f>
        <v>Block</v>
      </c>
      <c r="CM22" s="2" t="str">
        <f aca="false">IF(HLOOKUP(CM$9,$AC$122:$AT$163,$CI22+1,0)="","",HLOOKUP(CM$9,$AC$122:$AT$163,$CI22+1,0))</f>
        <v>Strip Ball</v>
      </c>
      <c r="CN22" s="2" t="str">
        <f aca="false">IF(HLOOKUP(CN$9,$AC$122:$AT$163,$CI22+1,0)="","",HLOOKUP(CN$9,$AC$122:$AT$163,$CI22+1,0))</f>
        <v/>
      </c>
      <c r="CO22" s="2" t="str">
        <f aca="false">IF(HLOOKUP(CO$9,$AC$122:$AT$163,$CI22+1,0)="","",HLOOKUP(CO$9,$AC$122:$AT$163,$CI22+1,0))</f>
        <v/>
      </c>
      <c r="CP22" s="2" t="str">
        <f aca="false">IF(HLOOKUP(CP$9,$AC$122:$AT$163,$CI22+1,0)="","",HLOOKUP(CP$9,$AC$122:$AT$163,$CI22+1,0))</f>
        <v/>
      </c>
      <c r="CQ22" s="2" t="str">
        <f aca="false">IF(HLOOKUP(CQ$9,$AC$122:$AT$163,$CI22+1,0)="","",HLOOKUP(CQ$9,$AC$122:$AT$163,$CI22+1,0))</f>
        <v/>
      </c>
      <c r="CR22" s="2" t="str">
        <f aca="false">IF(HLOOKUP(CR$9,$AC$122:$AT$163,$CI22+1,0)="","",HLOOKUP(CR$9,$AC$122:$AT$163,$CI22+1,0))</f>
        <v/>
      </c>
      <c r="CS22" s="2" t="str">
        <f aca="false">IF(HLOOKUP(CS$9,$AC$122:$AT$163,$CI22+1,0)="","",HLOOKUP(CS$9,$AC$122:$AT$163,$CI22+1,0))</f>
        <v/>
      </c>
      <c r="CT22" s="2" t="str">
        <f aca="false">IF(HLOOKUP(CT$9,$AC$122:$AT$163,$CI22+1,0)="","",HLOOKUP(CT$9,$AC$122:$AT$163,$CI22+1,0))</f>
        <v/>
      </c>
      <c r="CU22" s="2" t="str">
        <f aca="false">IF(HLOOKUP(CU$9,$AC$122:$AT$163,$CI22+1,0)="","",HLOOKUP(CU$9,$AC$122:$AT$163,$CI22+1,0))</f>
        <v/>
      </c>
      <c r="CV22" s="2" t="str">
        <f aca="false">IF(HLOOKUP(CV$9,$AC$122:$AT$163,$CI22+1,0)="","",HLOOKUP(CV$9,$AC$122:$AT$163,$CI22+1,0))</f>
        <v/>
      </c>
      <c r="CW22" s="2" t="e">
        <f aca="false">IF(HLOOKUP(CW$9,$AC$122:$AT$163,$CI22+1,0)="","",HLOOKUP(CW$9,$AC$122:$AT$163,$CI22+1,0))</f>
        <v>#N/A</v>
      </c>
      <c r="CX22" s="2" t="e">
        <f aca="false">IF(HLOOKUP(CX$9,$AC$122:$AT$163,$CI22+1,0)="","",HLOOKUP(CX$9,$AC$122:$AT$163,$CI22+1,0))</f>
        <v>#N/A</v>
      </c>
      <c r="CY22" s="2" t="e">
        <f aca="false">IF(HLOOKUP(CY$9,$AC$122:$AT$163,$CI22+1,0)="","",HLOOKUP(CY$9,$AC$122:$AT$163,$CI22+1,0))</f>
        <v>#N/A</v>
      </c>
      <c r="CZ22" s="2" t="n">
        <v>11</v>
      </c>
      <c r="DA22" s="2" t="str">
        <f aca="false">IF(HLOOKUP(DA$10,$AT$122:$BJ$163,$CZ22+1,0)="","",HLOOKUP(DA$10,$AT$122:$BJ$163,$CZ22+1,0))</f>
        <v>Big Hand</v>
      </c>
      <c r="DB22" s="2" t="str">
        <f aca="false">IF(HLOOKUP(DB$10,$AT$122:$BJ$163,$CZ22+1,0)="","",HLOOKUP(DB$10,$AT$122:$BJ$163,$CZ22+1,0))</f>
        <v>Big Hand</v>
      </c>
      <c r="DC22" s="2" t="str">
        <f aca="false">IF(HLOOKUP(DC$10,$AT$122:$BJ$163,$CZ22+1,0)="","",HLOOKUP(DC$10,$AT$122:$BJ$163,$CZ22+1,0))</f>
        <v>Accurate</v>
      </c>
      <c r="DD22" s="2" t="str">
        <f aca="false">IF(HLOOKUP(DD$10,$AT$122:$BJ$163,$CZ22+1,0)="","",HLOOKUP(DD$10,$AT$122:$BJ$163,$CZ22+1,0))</f>
        <v>Big Hand</v>
      </c>
      <c r="DE22" s="2" t="str">
        <f aca="false">IF(HLOOKUP(DE$10,$AT$122:$BJ$163,$CZ22+1,0)="","",HLOOKUP(DE$10,$AT$122:$BJ$163,$CZ22+1,0))</f>
        <v>Block</v>
      </c>
      <c r="DF22" s="2" t="str">
        <f aca="false">IF(HLOOKUP(DF$10,$AT$122:$BJ$163,$CZ22+1,0)="","",HLOOKUP(DF$10,$AT$122:$BJ$163,$CZ22+1,0))</f>
        <v/>
      </c>
      <c r="DG22" s="2" t="str">
        <f aca="false">IF(HLOOKUP(DG$10,$AT$122:$BJ$163,$CZ22+1,0)="","",HLOOKUP(DG$10,$AT$122:$BJ$163,$CZ22+1,0))</f>
        <v/>
      </c>
      <c r="DH22" s="2" t="str">
        <f aca="false">IF(HLOOKUP(DH$10,$AT$122:$BJ$163,$CZ22+1,0)="","",HLOOKUP(DH$10,$AT$122:$BJ$163,$CZ22+1,0))</f>
        <v/>
      </c>
      <c r="DI22" s="2" t="str">
        <f aca="false">IF(HLOOKUP(DI$10,$AT$122:$BJ$163,$CZ22+1,0)="","",HLOOKUP(DI$10,$AT$122:$BJ$163,$CZ22+1,0))</f>
        <v/>
      </c>
      <c r="DJ22" s="2" t="str">
        <f aca="false">IF(HLOOKUP(DJ$10,$AT$122:$BJ$163,$CZ22+1,0)="","",HLOOKUP(DJ$10,$AT$122:$BJ$163,$CZ22+1,0))</f>
        <v/>
      </c>
      <c r="DK22" s="2" t="str">
        <f aca="false">IF(HLOOKUP(DK$10,$AT$122:$BJ$163,$CZ22+1,0)="","",HLOOKUP(DK$10,$AT$122:$BJ$163,$CZ22+1,0))</f>
        <v/>
      </c>
      <c r="DL22" s="2" t="str">
        <f aca="false">IF(HLOOKUP(DL$10,$AT$122:$BJ$163,$CZ22+1,0)="","",HLOOKUP(DL$10,$AT$122:$BJ$163,$CZ22+1,0))</f>
        <v/>
      </c>
      <c r="DM22" s="2" t="str">
        <f aca="false">IF(HLOOKUP(DM$10,$AT$122:$BJ$163,$CZ22+1,0)="","",HLOOKUP(DM$10,$AT$122:$BJ$163,$CZ22+1,0))</f>
        <v/>
      </c>
      <c r="DN22" s="2" t="e">
        <f aca="false">IF(HLOOKUP(DN$10,$AT$122:$BJ$163,$CZ22+1,0)="","",HLOOKUP(DN$10,$AT$122:$BJ$163,$CZ22+1,0))</f>
        <v>#N/A</v>
      </c>
      <c r="DO22" s="2" t="e">
        <f aca="false">IF(HLOOKUP(DO$10,$AT$122:$BJ$163,$CZ22+1,0)="","",HLOOKUP(DO$10,$AT$122:$BJ$163,$CZ22+1,0))</f>
        <v>#N/A</v>
      </c>
      <c r="DP22" s="2" t="e">
        <f aca="false">IF(HLOOKUP(DP$10,$AT$122:$BJ$163,$CZ22+1,0)="","",HLOOKUP(DP$10,$AT$122:$BJ$163,$CZ22+1,0))</f>
        <v>#N/A</v>
      </c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7.1" hidden="false" customHeight="true" outlineLevel="0" collapsed="false">
      <c r="A23" s="0"/>
      <c r="B23" s="2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6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2" t="n">
        <v>12</v>
      </c>
      <c r="BS23" s="2" t="str">
        <f aca="false">IF(HLOOKUP(BS$4,$BL$122:$BO$172,$BR23+1,0)="","",HLOOKUP(BS$4,$BL$122:$BO$172,$BR23+1,0))</f>
        <v>Dodge</v>
      </c>
      <c r="BT23" s="2" t="str">
        <f aca="false">IF(HLOOKUP(BT$4,$BL$122:$BO$172,$BR23+1,0)="","",HLOOKUP(BT$4,$BL$122:$BO$172,$BR23+1,0))</f>
        <v>Dodge</v>
      </c>
      <c r="BU23" s="2" t="str">
        <f aca="false">IF(HLOOKUP(BU$4,$BL$122:$BO$172,$BR23+1,0)="","",HLOOKUP(BU$4,$BL$122:$BO$172,$BR23+1,0))</f>
        <v>Dodge</v>
      </c>
      <c r="BV23" s="2" t="str">
        <f aca="false">IF(HLOOKUP(BV$4,$BL$122:$BO$172,$BR23+1,0)="","",HLOOKUP(BV$4,$BL$122:$BO$172,$BR23+1,0))</f>
        <v>Dodge</v>
      </c>
      <c r="BW23" s="2" t="str">
        <f aca="false">IF(HLOOKUP(BW$4,$BL$122:$BO$172,$BR23+1,0)="","",HLOOKUP(BW$4,$BL$122:$BO$172,$BR23+1,0))</f>
        <v>Dodge</v>
      </c>
      <c r="BX23" s="2" t="str">
        <f aca="false">IF(HLOOKUP(BX$4,$BL$122:$BO$172,$BR23+1,0)="","",HLOOKUP(BX$4,$BL$122:$BO$172,$BR23+1,0))</f>
        <v/>
      </c>
      <c r="BY23" s="2" t="str">
        <f aca="false">IF(HLOOKUP(BY$4,$BL$122:$BO$172,$BR23+1,0)="","",HLOOKUP(BY$4,$BL$122:$BO$172,$BR23+1,0))</f>
        <v/>
      </c>
      <c r="BZ23" s="2" t="str">
        <f aca="false">IF(HLOOKUP(BZ$4,$BL$122:$BO$172,$BR23+1,0)="","",HLOOKUP(BZ$4,$BL$122:$BO$172,$BR23+1,0))</f>
        <v/>
      </c>
      <c r="CA23" s="2" t="str">
        <f aca="false">IF(HLOOKUP(CA$4,$BL$122:$BO$172,$BR23+1,0)="","",HLOOKUP(CA$4,$BL$122:$BO$172,$BR23+1,0))</f>
        <v/>
      </c>
      <c r="CB23" s="2" t="str">
        <f aca="false">IF(HLOOKUP(CB$4,$BL$122:$BO$172,$BR23+1,0)="","",HLOOKUP(CB$4,$BL$122:$BO$172,$BR23+1,0))</f>
        <v/>
      </c>
      <c r="CC23" s="2" t="str">
        <f aca="false">IF(HLOOKUP(CC$4,$BL$122:$BO$172,$BR23+1,0)="","",HLOOKUP(CC$4,$BL$122:$BO$172,$BR23+1,0))</f>
        <v/>
      </c>
      <c r="CD23" s="2" t="str">
        <f aca="false">IF(HLOOKUP(CD$4,$BL$122:$BO$172,$BR23+1,0)="","",HLOOKUP(CD$4,$BL$122:$BO$172,$BR23+1,0))</f>
        <v/>
      </c>
      <c r="CE23" s="2" t="str">
        <f aca="false">IF(HLOOKUP(CE$4,$BL$122:$BO$172,$BR23+1,0)="","",HLOOKUP(CE$4,$BL$122:$BO$172,$BR23+1,0))</f>
        <v/>
      </c>
      <c r="CF23" s="2" t="str">
        <f aca="false">IF(HLOOKUP(CF$4,$BL$122:$BO$172,$BR23+1,0)="","",HLOOKUP(CF$4,$BL$122:$BO$172,$BR23+1,0))</f>
        <v/>
      </c>
      <c r="CG23" s="2" t="str">
        <f aca="false">IF(HLOOKUP(CG$4,$BL$122:$BO$172,$BR23+1,0)="","",HLOOKUP(CG$4,$BL$122:$BO$172,$BR23+1,0))</f>
        <v/>
      </c>
      <c r="CH23" s="2" t="str">
        <f aca="false">IF(HLOOKUP(CH$4,$BL$122:$BO$172,$BR23+1,0)="","",HLOOKUP(CH$4,$BL$122:$BO$172,$BR23+1,0))</f>
        <v/>
      </c>
      <c r="CI23" s="2" t="n">
        <v>12</v>
      </c>
      <c r="CJ23" s="2" t="str">
        <f aca="false">IF(HLOOKUP(CJ$9,$AC$122:$AT$163,$CI23+1,0)="","",HLOOKUP(CJ$9,$AC$122:$AT$163,$CI23+1,0))</f>
        <v>Sure Hands</v>
      </c>
      <c r="CK23" s="2" t="str">
        <f aca="false">IF(HLOOKUP(CK$9,$AC$122:$AT$163,$CI23+1,0)="","",HLOOKUP(CK$9,$AC$122:$AT$163,$CI23+1,0))</f>
        <v>Sure Hands</v>
      </c>
      <c r="CL23" s="2" t="str">
        <f aca="false">IF(HLOOKUP(CL$9,$AC$122:$AT$163,$CI23+1,0)="","",HLOOKUP(CL$9,$AC$122:$AT$163,$CI23+1,0))</f>
        <v>Dauntless</v>
      </c>
      <c r="CM23" s="2" t="str">
        <f aca="false">IF(HLOOKUP(CM$9,$AC$122:$AT$163,$CI23+1,0)="","",HLOOKUP(CM$9,$AC$122:$AT$163,$CI23+1,0))</f>
        <v>Sure Hands</v>
      </c>
      <c r="CN23" s="2" t="str">
        <f aca="false">IF(HLOOKUP(CN$9,$AC$122:$AT$163,$CI23+1,0)="","",HLOOKUP(CN$9,$AC$122:$AT$163,$CI23+1,0))</f>
        <v/>
      </c>
      <c r="CO23" s="2" t="str">
        <f aca="false">IF(HLOOKUP(CO$9,$AC$122:$AT$163,$CI23+1,0)="","",HLOOKUP(CO$9,$AC$122:$AT$163,$CI23+1,0))</f>
        <v/>
      </c>
      <c r="CP23" s="2" t="str">
        <f aca="false">IF(HLOOKUP(CP$9,$AC$122:$AT$163,$CI23+1,0)="","",HLOOKUP(CP$9,$AC$122:$AT$163,$CI23+1,0))</f>
        <v/>
      </c>
      <c r="CQ23" s="2" t="str">
        <f aca="false">IF(HLOOKUP(CQ$9,$AC$122:$AT$163,$CI23+1,0)="","",HLOOKUP(CQ$9,$AC$122:$AT$163,$CI23+1,0))</f>
        <v/>
      </c>
      <c r="CR23" s="2" t="str">
        <f aca="false">IF(HLOOKUP(CR$9,$AC$122:$AT$163,$CI23+1,0)="","",HLOOKUP(CR$9,$AC$122:$AT$163,$CI23+1,0))</f>
        <v/>
      </c>
      <c r="CS23" s="2" t="str">
        <f aca="false">IF(HLOOKUP(CS$9,$AC$122:$AT$163,$CI23+1,0)="","",HLOOKUP(CS$9,$AC$122:$AT$163,$CI23+1,0))</f>
        <v/>
      </c>
      <c r="CT23" s="2" t="str">
        <f aca="false">IF(HLOOKUP(CT$9,$AC$122:$AT$163,$CI23+1,0)="","",HLOOKUP(CT$9,$AC$122:$AT$163,$CI23+1,0))</f>
        <v/>
      </c>
      <c r="CU23" s="2" t="str">
        <f aca="false">IF(HLOOKUP(CU$9,$AC$122:$AT$163,$CI23+1,0)="","",HLOOKUP(CU$9,$AC$122:$AT$163,$CI23+1,0))</f>
        <v/>
      </c>
      <c r="CV23" s="2" t="str">
        <f aca="false">IF(HLOOKUP(CV$9,$AC$122:$AT$163,$CI23+1,0)="","",HLOOKUP(CV$9,$AC$122:$AT$163,$CI23+1,0))</f>
        <v/>
      </c>
      <c r="CW23" s="2" t="e">
        <f aca="false">IF(HLOOKUP(CW$9,$AC$122:$AT$163,$CI23+1,0)="","",HLOOKUP(CW$9,$AC$122:$AT$163,$CI23+1,0))</f>
        <v>#N/A</v>
      </c>
      <c r="CX23" s="2" t="e">
        <f aca="false">IF(HLOOKUP(CX$9,$AC$122:$AT$163,$CI23+1,0)="","",HLOOKUP(CX$9,$AC$122:$AT$163,$CI23+1,0))</f>
        <v>#N/A</v>
      </c>
      <c r="CY23" s="2" t="e">
        <f aca="false">IF(HLOOKUP(CY$9,$AC$122:$AT$163,$CI23+1,0)="","",HLOOKUP(CY$9,$AC$122:$AT$163,$CI23+1,0))</f>
        <v>#N/A</v>
      </c>
      <c r="CZ23" s="2" t="n">
        <v>12</v>
      </c>
      <c r="DA23" s="2" t="str">
        <f aca="false">IF(HLOOKUP(DA$10,$AT$122:$BJ$163,$CZ23+1,0)="","",HLOOKUP(DA$10,$AT$122:$BJ$163,$CZ23+1,0))</f>
        <v>Claw</v>
      </c>
      <c r="DB23" s="2" t="str">
        <f aca="false">IF(HLOOKUP(DB$10,$AT$122:$BJ$163,$CZ23+1,0)="","",HLOOKUP(DB$10,$AT$122:$BJ$163,$CZ23+1,0))</f>
        <v>Claw</v>
      </c>
      <c r="DC23" s="2" t="str">
        <f aca="false">IF(HLOOKUP(DC$10,$AT$122:$BJ$163,$CZ23+1,0)="","",HLOOKUP(DC$10,$AT$122:$BJ$163,$CZ23+1,0))</f>
        <v>Dump-Off</v>
      </c>
      <c r="DD23" s="2" t="str">
        <f aca="false">IF(HLOOKUP(DD$10,$AT$122:$BJ$163,$CZ23+1,0)="","",HLOOKUP(DD$10,$AT$122:$BJ$163,$CZ23+1,0))</f>
        <v>Claw</v>
      </c>
      <c r="DE23" s="2" t="str">
        <f aca="false">IF(HLOOKUP(DE$10,$AT$122:$BJ$163,$CZ23+1,0)="","",HLOOKUP(DE$10,$AT$122:$BJ$163,$CZ23+1,0))</f>
        <v>Dauntless</v>
      </c>
      <c r="DF23" s="2" t="str">
        <f aca="false">IF(HLOOKUP(DF$10,$AT$122:$BJ$163,$CZ23+1,0)="","",HLOOKUP(DF$10,$AT$122:$BJ$163,$CZ23+1,0))</f>
        <v/>
      </c>
      <c r="DG23" s="2" t="str">
        <f aca="false">IF(HLOOKUP(DG$10,$AT$122:$BJ$163,$CZ23+1,0)="","",HLOOKUP(DG$10,$AT$122:$BJ$163,$CZ23+1,0))</f>
        <v/>
      </c>
      <c r="DH23" s="2" t="str">
        <f aca="false">IF(HLOOKUP(DH$10,$AT$122:$BJ$163,$CZ23+1,0)="","",HLOOKUP(DH$10,$AT$122:$BJ$163,$CZ23+1,0))</f>
        <v/>
      </c>
      <c r="DI23" s="2" t="str">
        <f aca="false">IF(HLOOKUP(DI$10,$AT$122:$BJ$163,$CZ23+1,0)="","",HLOOKUP(DI$10,$AT$122:$BJ$163,$CZ23+1,0))</f>
        <v/>
      </c>
      <c r="DJ23" s="2" t="str">
        <f aca="false">IF(HLOOKUP(DJ$10,$AT$122:$BJ$163,$CZ23+1,0)="","",HLOOKUP(DJ$10,$AT$122:$BJ$163,$CZ23+1,0))</f>
        <v/>
      </c>
      <c r="DK23" s="2" t="str">
        <f aca="false">IF(HLOOKUP(DK$10,$AT$122:$BJ$163,$CZ23+1,0)="","",HLOOKUP(DK$10,$AT$122:$BJ$163,$CZ23+1,0))</f>
        <v/>
      </c>
      <c r="DL23" s="2" t="str">
        <f aca="false">IF(HLOOKUP(DL$10,$AT$122:$BJ$163,$CZ23+1,0)="","",HLOOKUP(DL$10,$AT$122:$BJ$163,$CZ23+1,0))</f>
        <v/>
      </c>
      <c r="DM23" s="2" t="str">
        <f aca="false">IF(HLOOKUP(DM$10,$AT$122:$BJ$163,$CZ23+1,0)="","",HLOOKUP(DM$10,$AT$122:$BJ$163,$CZ23+1,0))</f>
        <v/>
      </c>
      <c r="DN23" s="2" t="e">
        <f aca="false">IF(HLOOKUP(DN$10,$AT$122:$BJ$163,$CZ23+1,0)="","",HLOOKUP(DN$10,$AT$122:$BJ$163,$CZ23+1,0))</f>
        <v>#N/A</v>
      </c>
      <c r="DO23" s="2" t="e">
        <f aca="false">IF(HLOOKUP(DO$10,$AT$122:$BJ$163,$CZ23+1,0)="","",HLOOKUP(DO$10,$AT$122:$BJ$163,$CZ23+1,0))</f>
        <v>#N/A</v>
      </c>
      <c r="DP23" s="2" t="e">
        <f aca="false">IF(HLOOKUP(DP$10,$AT$122:$BJ$163,$CZ23+1,0)="","",HLOOKUP(DP$10,$AT$122:$BJ$163,$CZ23+1,0))</f>
        <v>#N/A</v>
      </c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7.1" hidden="false" customHeight="true" outlineLevel="0" collapsed="false">
      <c r="A24" s="0"/>
      <c r="B24" s="24"/>
      <c r="C24" s="71" t="n">
        <v>2</v>
      </c>
      <c r="D24" s="72" t="s">
        <v>69</v>
      </c>
      <c r="E24" s="73" t="n">
        <f aca="false">IF(ISERROR(C24*1000*VLOOKUP($D$4,$O$102:$P$127,2,0)),0,C24*1000*VLOOKUP($D$4,$O$102:$P$127,2,0))</f>
        <v>120000</v>
      </c>
      <c r="F24" s="13"/>
      <c r="G24" s="13"/>
      <c r="H24" s="13"/>
      <c r="I24" s="13"/>
      <c r="J24" s="74" t="s">
        <v>70</v>
      </c>
      <c r="K24" s="75" t="n">
        <f aca="false">IF(ISERROR(1000*VLOOKUP($V$6,$O$133:$S$136,2,0)+1000*VLOOKUP($V$6,$O$133:$S$136,3,0)),0,1000*VLOOKUP($V$6,$O$133:$S$136,2,0)+1000*VLOOKUP($V$6,$O$133:$S$136,3,0))</f>
        <v>1160000</v>
      </c>
      <c r="L24" s="75"/>
      <c r="M24" s="76" t="str">
        <f aca="false">IF(ISERROR(CONCATENATE(T30,U30,V30,W30)),"",CONCATENATE(T30,U30,V30,W30))</f>
        <v/>
      </c>
      <c r="N24" s="76"/>
      <c r="O24" s="76"/>
      <c r="P24" s="16"/>
      <c r="Q24" s="0"/>
      <c r="R24" s="0"/>
      <c r="S24" s="0"/>
      <c r="T24" s="0"/>
      <c r="U24" s="0"/>
      <c r="V24" s="0"/>
      <c r="W24" s="0"/>
      <c r="X24" s="0"/>
      <c r="Y24" s="2" t="n">
        <v>0</v>
      </c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2" t="n">
        <v>13</v>
      </c>
      <c r="BS24" s="2" t="str">
        <f aca="false">IF(HLOOKUP(BS$4,$BL$122:$BO$172,$BR24+1,0)="","",HLOOKUP(BS$4,$BL$122:$BO$172,$BR24+1,0))</f>
        <v>Dump-Off</v>
      </c>
      <c r="BT24" s="2" t="str">
        <f aca="false">IF(HLOOKUP(BT$4,$BL$122:$BO$172,$BR24+1,0)="","",HLOOKUP(BT$4,$BL$122:$BO$172,$BR24+1,0))</f>
        <v>Dump-Off</v>
      </c>
      <c r="BU24" s="2" t="str">
        <f aca="false">IF(HLOOKUP(BU$4,$BL$122:$BO$172,$BR24+1,0)="","",HLOOKUP(BU$4,$BL$122:$BO$172,$BR24+1,0))</f>
        <v>Dump-Off</v>
      </c>
      <c r="BV24" s="2" t="str">
        <f aca="false">IF(HLOOKUP(BV$4,$BL$122:$BO$172,$BR24+1,0)="","",HLOOKUP(BV$4,$BL$122:$BO$172,$BR24+1,0))</f>
        <v>Dump-Off</v>
      </c>
      <c r="BW24" s="2" t="str">
        <f aca="false">IF(HLOOKUP(BW$4,$BL$122:$BO$172,$BR24+1,0)="","",HLOOKUP(BW$4,$BL$122:$BO$172,$BR24+1,0))</f>
        <v>Dump-Off</v>
      </c>
      <c r="BX24" s="2" t="str">
        <f aca="false">IF(HLOOKUP(BX$4,$BL$122:$BO$172,$BR24+1,0)="","",HLOOKUP(BX$4,$BL$122:$BO$172,$BR24+1,0))</f>
        <v/>
      </c>
      <c r="BY24" s="2" t="str">
        <f aca="false">IF(HLOOKUP(BY$4,$BL$122:$BO$172,$BR24+1,0)="","",HLOOKUP(BY$4,$BL$122:$BO$172,$BR24+1,0))</f>
        <v/>
      </c>
      <c r="BZ24" s="2" t="str">
        <f aca="false">IF(HLOOKUP(BZ$4,$BL$122:$BO$172,$BR24+1,0)="","",HLOOKUP(BZ$4,$BL$122:$BO$172,$BR24+1,0))</f>
        <v/>
      </c>
      <c r="CA24" s="2" t="str">
        <f aca="false">IF(HLOOKUP(CA$4,$BL$122:$BO$172,$BR24+1,0)="","",HLOOKUP(CA$4,$BL$122:$BO$172,$BR24+1,0))</f>
        <v/>
      </c>
      <c r="CB24" s="2" t="str">
        <f aca="false">IF(HLOOKUP(CB$4,$BL$122:$BO$172,$BR24+1,0)="","",HLOOKUP(CB$4,$BL$122:$BO$172,$BR24+1,0))</f>
        <v/>
      </c>
      <c r="CC24" s="2" t="str">
        <f aca="false">IF(HLOOKUP(CC$4,$BL$122:$BO$172,$BR24+1,0)="","",HLOOKUP(CC$4,$BL$122:$BO$172,$BR24+1,0))</f>
        <v/>
      </c>
      <c r="CD24" s="2" t="str">
        <f aca="false">IF(HLOOKUP(CD$4,$BL$122:$BO$172,$BR24+1,0)="","",HLOOKUP(CD$4,$BL$122:$BO$172,$BR24+1,0))</f>
        <v/>
      </c>
      <c r="CE24" s="2" t="str">
        <f aca="false">IF(HLOOKUP(CE$4,$BL$122:$BO$172,$BR24+1,0)="","",HLOOKUP(CE$4,$BL$122:$BO$172,$BR24+1,0))</f>
        <v/>
      </c>
      <c r="CF24" s="2" t="str">
        <f aca="false">IF(HLOOKUP(CF$4,$BL$122:$BO$172,$BR24+1,0)="","",HLOOKUP(CF$4,$BL$122:$BO$172,$BR24+1,0))</f>
        <v/>
      </c>
      <c r="CG24" s="2" t="str">
        <f aca="false">IF(HLOOKUP(CG$4,$BL$122:$BO$172,$BR24+1,0)="","",HLOOKUP(CG$4,$BL$122:$BO$172,$BR24+1,0))</f>
        <v/>
      </c>
      <c r="CH24" s="2" t="str">
        <f aca="false">IF(HLOOKUP(CH$4,$BL$122:$BO$172,$BR24+1,0)="","",HLOOKUP(CH$4,$BL$122:$BO$172,$BR24+1,0))</f>
        <v/>
      </c>
      <c r="CI24" s="2" t="n">
        <v>13</v>
      </c>
      <c r="CJ24" s="2" t="str">
        <f aca="false">IF(HLOOKUP(CJ$9,$AC$122:$AT$163,$CI24+1,0)="","",HLOOKUP(CJ$9,$AC$122:$AT$163,$CI24+1,0))</f>
        <v>Tackle</v>
      </c>
      <c r="CK24" s="2" t="str">
        <f aca="false">IF(HLOOKUP(CK$9,$AC$122:$AT$163,$CI24+1,0)="","",HLOOKUP(CK$9,$AC$122:$AT$163,$CI24+1,0))</f>
        <v>Tackle</v>
      </c>
      <c r="CL24" s="2" t="str">
        <f aca="false">IF(HLOOKUP(CL$9,$AC$122:$AT$163,$CI24+1,0)="","",HLOOKUP(CL$9,$AC$122:$AT$163,$CI24+1,0))</f>
        <v>Dirty Player</v>
      </c>
      <c r="CM24" s="2" t="str">
        <f aca="false">IF(HLOOKUP(CM$9,$AC$122:$AT$163,$CI24+1,0)="","",HLOOKUP(CM$9,$AC$122:$AT$163,$CI24+1,0))</f>
        <v>Tackle</v>
      </c>
      <c r="CN24" s="2" t="str">
        <f aca="false">IF(HLOOKUP(CN$9,$AC$122:$AT$163,$CI24+1,0)="","",HLOOKUP(CN$9,$AC$122:$AT$163,$CI24+1,0))</f>
        <v/>
      </c>
      <c r="CO24" s="2" t="str">
        <f aca="false">IF(HLOOKUP(CO$9,$AC$122:$AT$163,$CI24+1,0)="","",HLOOKUP(CO$9,$AC$122:$AT$163,$CI24+1,0))</f>
        <v/>
      </c>
      <c r="CP24" s="2" t="str">
        <f aca="false">IF(HLOOKUP(CP$9,$AC$122:$AT$163,$CI24+1,0)="","",HLOOKUP(CP$9,$AC$122:$AT$163,$CI24+1,0))</f>
        <v/>
      </c>
      <c r="CQ24" s="2" t="str">
        <f aca="false">IF(HLOOKUP(CQ$9,$AC$122:$AT$163,$CI24+1,0)="","",HLOOKUP(CQ$9,$AC$122:$AT$163,$CI24+1,0))</f>
        <v/>
      </c>
      <c r="CR24" s="2" t="str">
        <f aca="false">IF(HLOOKUP(CR$9,$AC$122:$AT$163,$CI24+1,0)="","",HLOOKUP(CR$9,$AC$122:$AT$163,$CI24+1,0))</f>
        <v/>
      </c>
      <c r="CS24" s="2" t="str">
        <f aca="false">IF(HLOOKUP(CS$9,$AC$122:$AT$163,$CI24+1,0)="","",HLOOKUP(CS$9,$AC$122:$AT$163,$CI24+1,0))</f>
        <v/>
      </c>
      <c r="CT24" s="2" t="str">
        <f aca="false">IF(HLOOKUP(CT$9,$AC$122:$AT$163,$CI24+1,0)="","",HLOOKUP(CT$9,$AC$122:$AT$163,$CI24+1,0))</f>
        <v/>
      </c>
      <c r="CU24" s="2" t="str">
        <f aca="false">IF(HLOOKUP(CU$9,$AC$122:$AT$163,$CI24+1,0)="","",HLOOKUP(CU$9,$AC$122:$AT$163,$CI24+1,0))</f>
        <v/>
      </c>
      <c r="CV24" s="2" t="str">
        <f aca="false">IF(HLOOKUP(CV$9,$AC$122:$AT$163,$CI24+1,0)="","",HLOOKUP(CV$9,$AC$122:$AT$163,$CI24+1,0))</f>
        <v/>
      </c>
      <c r="CW24" s="2" t="e">
        <f aca="false">IF(HLOOKUP(CW$9,$AC$122:$AT$163,$CI24+1,0)="","",HLOOKUP(CW$9,$AC$122:$AT$163,$CI24+1,0))</f>
        <v>#N/A</v>
      </c>
      <c r="CX24" s="2" t="e">
        <f aca="false">IF(HLOOKUP(CX$9,$AC$122:$AT$163,$CI24+1,0)="","",HLOOKUP(CX$9,$AC$122:$AT$163,$CI24+1,0))</f>
        <v>#N/A</v>
      </c>
      <c r="CY24" s="2" t="e">
        <f aca="false">IF(HLOOKUP(CY$9,$AC$122:$AT$163,$CI24+1,0)="","",HLOOKUP(CY$9,$AC$122:$AT$163,$CI24+1,0))</f>
        <v>#N/A</v>
      </c>
      <c r="CZ24" s="2" t="n">
        <v>13</v>
      </c>
      <c r="DA24" s="2" t="str">
        <f aca="false">IF(HLOOKUP(DA$10,$AT$122:$BJ$163,$CZ24+1,0)="","",HLOOKUP(DA$10,$AT$122:$BJ$163,$CZ24+1,0))</f>
        <v>Disturbing Presence</v>
      </c>
      <c r="DB24" s="2" t="str">
        <f aca="false">IF(HLOOKUP(DB$10,$AT$122:$BJ$163,$CZ24+1,0)="","",HLOOKUP(DB$10,$AT$122:$BJ$163,$CZ24+1,0))</f>
        <v>Disturbing Presence</v>
      </c>
      <c r="DC24" s="2" t="str">
        <f aca="false">IF(HLOOKUP(DC$10,$AT$122:$BJ$163,$CZ24+1,0)="","",HLOOKUP(DC$10,$AT$122:$BJ$163,$CZ24+1,0))</f>
        <v>Hail Mary Pass</v>
      </c>
      <c r="DD24" s="2" t="str">
        <f aca="false">IF(HLOOKUP(DD$10,$AT$122:$BJ$163,$CZ24+1,0)="","",HLOOKUP(DD$10,$AT$122:$BJ$163,$CZ24+1,0))</f>
        <v>Disturbing Presence</v>
      </c>
      <c r="DE24" s="2" t="str">
        <f aca="false">IF(HLOOKUP(DE$10,$AT$122:$BJ$163,$CZ24+1,0)="","",HLOOKUP(DE$10,$AT$122:$BJ$163,$CZ24+1,0))</f>
        <v>Dirty Player</v>
      </c>
      <c r="DF24" s="2" t="str">
        <f aca="false">IF(HLOOKUP(DF$10,$AT$122:$BJ$163,$CZ24+1,0)="","",HLOOKUP(DF$10,$AT$122:$BJ$163,$CZ24+1,0))</f>
        <v/>
      </c>
      <c r="DG24" s="2" t="str">
        <f aca="false">IF(HLOOKUP(DG$10,$AT$122:$BJ$163,$CZ24+1,0)="","",HLOOKUP(DG$10,$AT$122:$BJ$163,$CZ24+1,0))</f>
        <v/>
      </c>
      <c r="DH24" s="2" t="str">
        <f aca="false">IF(HLOOKUP(DH$10,$AT$122:$BJ$163,$CZ24+1,0)="","",HLOOKUP(DH$10,$AT$122:$BJ$163,$CZ24+1,0))</f>
        <v/>
      </c>
      <c r="DI24" s="2" t="str">
        <f aca="false">IF(HLOOKUP(DI$10,$AT$122:$BJ$163,$CZ24+1,0)="","",HLOOKUP(DI$10,$AT$122:$BJ$163,$CZ24+1,0))</f>
        <v/>
      </c>
      <c r="DJ24" s="2" t="str">
        <f aca="false">IF(HLOOKUP(DJ$10,$AT$122:$BJ$163,$CZ24+1,0)="","",HLOOKUP(DJ$10,$AT$122:$BJ$163,$CZ24+1,0))</f>
        <v/>
      </c>
      <c r="DK24" s="2" t="str">
        <f aca="false">IF(HLOOKUP(DK$10,$AT$122:$BJ$163,$CZ24+1,0)="","",HLOOKUP(DK$10,$AT$122:$BJ$163,$CZ24+1,0))</f>
        <v/>
      </c>
      <c r="DL24" s="2" t="str">
        <f aca="false">IF(HLOOKUP(DL$10,$AT$122:$BJ$163,$CZ24+1,0)="","",HLOOKUP(DL$10,$AT$122:$BJ$163,$CZ24+1,0))</f>
        <v/>
      </c>
      <c r="DM24" s="2" t="str">
        <f aca="false">IF(HLOOKUP(DM$10,$AT$122:$BJ$163,$CZ24+1,0)="","",HLOOKUP(DM$10,$AT$122:$BJ$163,$CZ24+1,0))</f>
        <v/>
      </c>
      <c r="DN24" s="2" t="e">
        <f aca="false">IF(HLOOKUP(DN$10,$AT$122:$BJ$163,$CZ24+1,0)="","",HLOOKUP(DN$10,$AT$122:$BJ$163,$CZ24+1,0))</f>
        <v>#N/A</v>
      </c>
      <c r="DO24" s="2" t="e">
        <f aca="false">IF(HLOOKUP(DO$10,$AT$122:$BJ$163,$CZ24+1,0)="","",HLOOKUP(DO$10,$AT$122:$BJ$163,$CZ24+1,0))</f>
        <v>#N/A</v>
      </c>
      <c r="DP24" s="2" t="e">
        <f aca="false">IF(HLOOKUP(DP$10,$AT$122:$BJ$163,$CZ24+1,0)="","",HLOOKUP(DP$10,$AT$122:$BJ$163,$CZ24+1,0))</f>
        <v>#N/A</v>
      </c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7.1" hidden="false" customHeight="true" outlineLevel="0" collapsed="false">
      <c r="A25" s="0"/>
      <c r="B25" s="24"/>
      <c r="C25" s="77" t="n">
        <v>1</v>
      </c>
      <c r="D25" s="78" t="s">
        <v>71</v>
      </c>
      <c r="E25" s="79" t="n">
        <f aca="false">C25*10000</f>
        <v>10000</v>
      </c>
      <c r="F25" s="13"/>
      <c r="G25" s="13"/>
      <c r="H25" s="13"/>
      <c r="I25" s="13"/>
      <c r="J25" s="80" t="s">
        <v>72</v>
      </c>
      <c r="K25" s="81" t="n">
        <f aca="false">IF(ISERROR(SUM(E7:E22)+SUM(E24:E30)),0,SUM(E7:E22)+SUM(E24:E30))</f>
        <v>1100000</v>
      </c>
      <c r="L25" s="81"/>
      <c r="M25" s="76"/>
      <c r="N25" s="76"/>
      <c r="O25" s="76"/>
      <c r="P25" s="16"/>
      <c r="Q25" s="0"/>
      <c r="R25" s="0"/>
      <c r="S25" s="2" t="s">
        <v>73</v>
      </c>
      <c r="T25" s="2" t="n">
        <f aca="false">IF(ISNA(VLOOKUP($D$4,$Q$102:$R$127,2,0)),0,VLOOKUP($D$4,$Q$102:$R$127,2,0))</f>
        <v>1</v>
      </c>
      <c r="U25" s="0"/>
      <c r="V25" s="0"/>
      <c r="W25" s="0"/>
      <c r="X25" s="0"/>
      <c r="Y25" s="2" t="n">
        <v>1</v>
      </c>
      <c r="Z25" s="0"/>
      <c r="AA25" s="0"/>
      <c r="AB25" s="0"/>
      <c r="AC25" s="0"/>
      <c r="AD25" s="0"/>
      <c r="AE25" s="0"/>
      <c r="AF25" s="0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2" t="n">
        <v>14</v>
      </c>
      <c r="BS25" s="2" t="str">
        <f aca="false">IF(HLOOKUP(BS$4,$BL$122:$BO$172,$BR25+1,0)="","",HLOOKUP(BS$4,$BL$122:$BO$172,$BR25+1,0))</f>
        <v>Extra Arms</v>
      </c>
      <c r="BT25" s="2" t="str">
        <f aca="false">IF(HLOOKUP(BT$4,$BL$122:$BO$172,$BR25+1,0)="","",HLOOKUP(BT$4,$BL$122:$BO$172,$BR25+1,0))</f>
        <v>Extra Arms</v>
      </c>
      <c r="BU25" s="2" t="str">
        <f aca="false">IF(HLOOKUP(BU$4,$BL$122:$BO$172,$BR25+1,0)="","",HLOOKUP(BU$4,$BL$122:$BO$172,$BR25+1,0))</f>
        <v>Extra Arms</v>
      </c>
      <c r="BV25" s="2" t="str">
        <f aca="false">IF(HLOOKUP(BV$4,$BL$122:$BO$172,$BR25+1,0)="","",HLOOKUP(BV$4,$BL$122:$BO$172,$BR25+1,0))</f>
        <v>Extra Arms</v>
      </c>
      <c r="BW25" s="2" t="str">
        <f aca="false">IF(HLOOKUP(BW$4,$BL$122:$BO$172,$BR25+1,0)="","",HLOOKUP(BW$4,$BL$122:$BO$172,$BR25+1,0))</f>
        <v>Extra Arms</v>
      </c>
      <c r="BX25" s="2" t="str">
        <f aca="false">IF(HLOOKUP(BX$4,$BL$122:$BO$172,$BR25+1,0)="","",HLOOKUP(BX$4,$BL$122:$BO$172,$BR25+1,0))</f>
        <v/>
      </c>
      <c r="BY25" s="2" t="str">
        <f aca="false">IF(HLOOKUP(BY$4,$BL$122:$BO$172,$BR25+1,0)="","",HLOOKUP(BY$4,$BL$122:$BO$172,$BR25+1,0))</f>
        <v/>
      </c>
      <c r="BZ25" s="2" t="str">
        <f aca="false">IF(HLOOKUP(BZ$4,$BL$122:$BO$172,$BR25+1,0)="","",HLOOKUP(BZ$4,$BL$122:$BO$172,$BR25+1,0))</f>
        <v/>
      </c>
      <c r="CA25" s="2" t="str">
        <f aca="false">IF(HLOOKUP(CA$4,$BL$122:$BO$172,$BR25+1,0)="","",HLOOKUP(CA$4,$BL$122:$BO$172,$BR25+1,0))</f>
        <v/>
      </c>
      <c r="CB25" s="2" t="str">
        <f aca="false">IF(HLOOKUP(CB$4,$BL$122:$BO$172,$BR25+1,0)="","",HLOOKUP(CB$4,$BL$122:$BO$172,$BR25+1,0))</f>
        <v/>
      </c>
      <c r="CC25" s="2" t="str">
        <f aca="false">IF(HLOOKUP(CC$4,$BL$122:$BO$172,$BR25+1,0)="","",HLOOKUP(CC$4,$BL$122:$BO$172,$BR25+1,0))</f>
        <v/>
      </c>
      <c r="CD25" s="2" t="str">
        <f aca="false">IF(HLOOKUP(CD$4,$BL$122:$BO$172,$BR25+1,0)="","",HLOOKUP(CD$4,$BL$122:$BO$172,$BR25+1,0))</f>
        <v/>
      </c>
      <c r="CE25" s="2" t="str">
        <f aca="false">IF(HLOOKUP(CE$4,$BL$122:$BO$172,$BR25+1,0)="","",HLOOKUP(CE$4,$BL$122:$BO$172,$BR25+1,0))</f>
        <v/>
      </c>
      <c r="CF25" s="2" t="str">
        <f aca="false">IF(HLOOKUP(CF$4,$BL$122:$BO$172,$BR25+1,0)="","",HLOOKUP(CF$4,$BL$122:$BO$172,$BR25+1,0))</f>
        <v/>
      </c>
      <c r="CG25" s="2" t="str">
        <f aca="false">IF(HLOOKUP(CG$4,$BL$122:$BO$172,$BR25+1,0)="","",HLOOKUP(CG$4,$BL$122:$BO$172,$BR25+1,0))</f>
        <v/>
      </c>
      <c r="CH25" s="2" t="str">
        <f aca="false">IF(HLOOKUP(CH$4,$BL$122:$BO$172,$BR25+1,0)="","",HLOOKUP(CH$4,$BL$122:$BO$172,$BR25+1,0))</f>
        <v/>
      </c>
      <c r="CI25" s="2" t="n">
        <v>14</v>
      </c>
      <c r="CJ25" s="2" t="str">
        <f aca="false">IF(HLOOKUP(CJ$9,$AC$122:$AT$163,$CI25+1,0)="","",HLOOKUP(CJ$9,$AC$122:$AT$163,$CI25+1,0))</f>
        <v>Wrestle</v>
      </c>
      <c r="CK25" s="2" t="str">
        <f aca="false">IF(HLOOKUP(CK$9,$AC$122:$AT$163,$CI25+1,0)="","",HLOOKUP(CK$9,$AC$122:$AT$163,$CI25+1,0))</f>
        <v>Wrestle</v>
      </c>
      <c r="CL25" s="2" t="str">
        <f aca="false">IF(HLOOKUP(CL$9,$AC$122:$AT$163,$CI25+1,0)="","",HLOOKUP(CL$9,$AC$122:$AT$163,$CI25+1,0))</f>
        <v>Fend</v>
      </c>
      <c r="CM25" s="2" t="str">
        <f aca="false">IF(HLOOKUP(CM$9,$AC$122:$AT$163,$CI25+1,0)="","",HLOOKUP(CM$9,$AC$122:$AT$163,$CI25+1,0))</f>
        <v>Wrestle</v>
      </c>
      <c r="CN25" s="2" t="str">
        <f aca="false">IF(HLOOKUP(CN$9,$AC$122:$AT$163,$CI25+1,0)="","",HLOOKUP(CN$9,$AC$122:$AT$163,$CI25+1,0))</f>
        <v/>
      </c>
      <c r="CO25" s="2" t="str">
        <f aca="false">IF(HLOOKUP(CO$9,$AC$122:$AT$163,$CI25+1,0)="","",HLOOKUP(CO$9,$AC$122:$AT$163,$CI25+1,0))</f>
        <v/>
      </c>
      <c r="CP25" s="2" t="str">
        <f aca="false">IF(HLOOKUP(CP$9,$AC$122:$AT$163,$CI25+1,0)="","",HLOOKUP(CP$9,$AC$122:$AT$163,$CI25+1,0))</f>
        <v/>
      </c>
      <c r="CQ25" s="2" t="str">
        <f aca="false">IF(HLOOKUP(CQ$9,$AC$122:$AT$163,$CI25+1,0)="","",HLOOKUP(CQ$9,$AC$122:$AT$163,$CI25+1,0))</f>
        <v/>
      </c>
      <c r="CR25" s="2" t="str">
        <f aca="false">IF(HLOOKUP(CR$9,$AC$122:$AT$163,$CI25+1,0)="","",HLOOKUP(CR$9,$AC$122:$AT$163,$CI25+1,0))</f>
        <v/>
      </c>
      <c r="CS25" s="2" t="str">
        <f aca="false">IF(HLOOKUP(CS$9,$AC$122:$AT$163,$CI25+1,0)="","",HLOOKUP(CS$9,$AC$122:$AT$163,$CI25+1,0))</f>
        <v/>
      </c>
      <c r="CT25" s="2" t="str">
        <f aca="false">IF(HLOOKUP(CT$9,$AC$122:$AT$163,$CI25+1,0)="","",HLOOKUP(CT$9,$AC$122:$AT$163,$CI25+1,0))</f>
        <v/>
      </c>
      <c r="CU25" s="2" t="str">
        <f aca="false">IF(HLOOKUP(CU$9,$AC$122:$AT$163,$CI25+1,0)="","",HLOOKUP(CU$9,$AC$122:$AT$163,$CI25+1,0))</f>
        <v/>
      </c>
      <c r="CV25" s="2" t="str">
        <f aca="false">IF(HLOOKUP(CV$9,$AC$122:$AT$163,$CI25+1,0)="","",HLOOKUP(CV$9,$AC$122:$AT$163,$CI25+1,0))</f>
        <v/>
      </c>
      <c r="CW25" s="2" t="e">
        <f aca="false">IF(HLOOKUP(CW$9,$AC$122:$AT$163,$CI25+1,0)="","",HLOOKUP(CW$9,$AC$122:$AT$163,$CI25+1,0))</f>
        <v>#N/A</v>
      </c>
      <c r="CX25" s="2" t="e">
        <f aca="false">IF(HLOOKUP(CX$9,$AC$122:$AT$163,$CI25+1,0)="","",HLOOKUP(CX$9,$AC$122:$AT$163,$CI25+1,0))</f>
        <v>#N/A</v>
      </c>
      <c r="CY25" s="2" t="e">
        <f aca="false">IF(HLOOKUP(CY$9,$AC$122:$AT$163,$CI25+1,0)="","",HLOOKUP(CY$9,$AC$122:$AT$163,$CI25+1,0))</f>
        <v>#N/A</v>
      </c>
      <c r="CZ25" s="2" t="n">
        <v>14</v>
      </c>
      <c r="DA25" s="2" t="str">
        <f aca="false">IF(HLOOKUP(DA$10,$AT$122:$BJ$163,$CZ25+1,0)="","",HLOOKUP(DA$10,$AT$122:$BJ$163,$CZ25+1,0))</f>
        <v>Extra Arms</v>
      </c>
      <c r="DB25" s="2" t="str">
        <f aca="false">IF(HLOOKUP(DB$10,$AT$122:$BJ$163,$CZ25+1,0)="","",HLOOKUP(DB$10,$AT$122:$BJ$163,$CZ25+1,0))</f>
        <v>Extra Arms</v>
      </c>
      <c r="DC25" s="2" t="str">
        <f aca="false">IF(HLOOKUP(DC$10,$AT$122:$BJ$163,$CZ25+1,0)="","",HLOOKUP(DC$10,$AT$122:$BJ$163,$CZ25+1,0))</f>
        <v>Leader</v>
      </c>
      <c r="DD25" s="2" t="str">
        <f aca="false">IF(HLOOKUP(DD$10,$AT$122:$BJ$163,$CZ25+1,0)="","",HLOOKUP(DD$10,$AT$122:$BJ$163,$CZ25+1,0))</f>
        <v>Extra Arms</v>
      </c>
      <c r="DE25" s="2" t="str">
        <f aca="false">IF(HLOOKUP(DE$10,$AT$122:$BJ$163,$CZ25+1,0)="","",HLOOKUP(DE$10,$AT$122:$BJ$163,$CZ25+1,0))</f>
        <v>Fend</v>
      </c>
      <c r="DF25" s="2" t="str">
        <f aca="false">IF(HLOOKUP(DF$10,$AT$122:$BJ$163,$CZ25+1,0)="","",HLOOKUP(DF$10,$AT$122:$BJ$163,$CZ25+1,0))</f>
        <v/>
      </c>
      <c r="DG25" s="2" t="str">
        <f aca="false">IF(HLOOKUP(DG$10,$AT$122:$BJ$163,$CZ25+1,0)="","",HLOOKUP(DG$10,$AT$122:$BJ$163,$CZ25+1,0))</f>
        <v/>
      </c>
      <c r="DH25" s="2" t="str">
        <f aca="false">IF(HLOOKUP(DH$10,$AT$122:$BJ$163,$CZ25+1,0)="","",HLOOKUP(DH$10,$AT$122:$BJ$163,$CZ25+1,0))</f>
        <v/>
      </c>
      <c r="DI25" s="2" t="str">
        <f aca="false">IF(HLOOKUP(DI$10,$AT$122:$BJ$163,$CZ25+1,0)="","",HLOOKUP(DI$10,$AT$122:$BJ$163,$CZ25+1,0))</f>
        <v/>
      </c>
      <c r="DJ25" s="2" t="str">
        <f aca="false">IF(HLOOKUP(DJ$10,$AT$122:$BJ$163,$CZ25+1,0)="","",HLOOKUP(DJ$10,$AT$122:$BJ$163,$CZ25+1,0))</f>
        <v/>
      </c>
      <c r="DK25" s="2" t="str">
        <f aca="false">IF(HLOOKUP(DK$10,$AT$122:$BJ$163,$CZ25+1,0)="","",HLOOKUP(DK$10,$AT$122:$BJ$163,$CZ25+1,0))</f>
        <v/>
      </c>
      <c r="DL25" s="2" t="str">
        <f aca="false">IF(HLOOKUP(DL$10,$AT$122:$BJ$163,$CZ25+1,0)="","",HLOOKUP(DL$10,$AT$122:$BJ$163,$CZ25+1,0))</f>
        <v/>
      </c>
      <c r="DM25" s="2" t="str">
        <f aca="false">IF(HLOOKUP(DM$10,$AT$122:$BJ$163,$CZ25+1,0)="","",HLOOKUP(DM$10,$AT$122:$BJ$163,$CZ25+1,0))</f>
        <v/>
      </c>
      <c r="DN25" s="2" t="e">
        <f aca="false">IF(HLOOKUP(DN$10,$AT$122:$BJ$163,$CZ25+1,0)="","",HLOOKUP(DN$10,$AT$122:$BJ$163,$CZ25+1,0))</f>
        <v>#N/A</v>
      </c>
      <c r="DO25" s="2" t="e">
        <f aca="false">IF(HLOOKUP(DO$10,$AT$122:$BJ$163,$CZ25+1,0)="","",HLOOKUP(DO$10,$AT$122:$BJ$163,$CZ25+1,0))</f>
        <v>#N/A</v>
      </c>
      <c r="DP25" s="2" t="e">
        <f aca="false">IF(HLOOKUP(DP$10,$AT$122:$BJ$163,$CZ25+1,0)="","",HLOOKUP(DP$10,$AT$122:$BJ$163,$CZ25+1,0))</f>
        <v>#N/A</v>
      </c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7.1" hidden="false" customHeight="true" outlineLevel="0" collapsed="false">
      <c r="A26" s="0"/>
      <c r="B26" s="24"/>
      <c r="C26" s="77" t="n">
        <v>0</v>
      </c>
      <c r="D26" s="78" t="s">
        <v>74</v>
      </c>
      <c r="E26" s="79" t="n">
        <f aca="false">C26*10000</f>
        <v>0</v>
      </c>
      <c r="F26" s="13"/>
      <c r="G26" s="13"/>
      <c r="H26" s="13"/>
      <c r="I26" s="13"/>
      <c r="J26" s="82" t="s">
        <v>75</v>
      </c>
      <c r="K26" s="83" t="n">
        <f aca="false">K25+K30</f>
        <v>1160000</v>
      </c>
      <c r="L26" s="83"/>
      <c r="M26" s="76"/>
      <c r="N26" s="76"/>
      <c r="O26" s="76"/>
      <c r="P26" s="16"/>
      <c r="Q26" s="0"/>
      <c r="R26" s="0"/>
      <c r="S26" s="2" t="s">
        <v>76</v>
      </c>
      <c r="T26" s="2" t="n">
        <f aca="false">IF(ISNA(VLOOKUP($D$4,$S$102:$T$127,2,0)),0,VLOOKUP($D$4,$S$102:$T$127,2,0))</f>
        <v>100</v>
      </c>
      <c r="U26" s="0"/>
      <c r="V26" s="0"/>
      <c r="W26" s="0"/>
      <c r="X26" s="0"/>
      <c r="Y26" s="2" t="n">
        <v>2</v>
      </c>
      <c r="Z26" s="0"/>
      <c r="AA26" s="0"/>
      <c r="AB26" s="0"/>
      <c r="AC26" s="0"/>
      <c r="AD26" s="0"/>
      <c r="AE26" s="0"/>
      <c r="AF26" s="0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2" t="n">
        <v>15</v>
      </c>
      <c r="BS26" s="2" t="str">
        <f aca="false">IF(HLOOKUP(BS$4,$BL$122:$BO$172,$BR26+1,0)="","",HLOOKUP(BS$4,$BL$122:$BO$172,$BR26+1,0))</f>
        <v>Fend</v>
      </c>
      <c r="BT26" s="2" t="str">
        <f aca="false">IF(HLOOKUP(BT$4,$BL$122:$BO$172,$BR26+1,0)="","",HLOOKUP(BT$4,$BL$122:$BO$172,$BR26+1,0))</f>
        <v>Fend</v>
      </c>
      <c r="BU26" s="2" t="str">
        <f aca="false">IF(HLOOKUP(BU$4,$BL$122:$BO$172,$BR26+1,0)="","",HLOOKUP(BU$4,$BL$122:$BO$172,$BR26+1,0))</f>
        <v>Fend</v>
      </c>
      <c r="BV26" s="2" t="str">
        <f aca="false">IF(HLOOKUP(BV$4,$BL$122:$BO$172,$BR26+1,0)="","",HLOOKUP(BV$4,$BL$122:$BO$172,$BR26+1,0))</f>
        <v>Fend</v>
      </c>
      <c r="BW26" s="2" t="str">
        <f aca="false">IF(HLOOKUP(BW$4,$BL$122:$BO$172,$BR26+1,0)="","",HLOOKUP(BW$4,$BL$122:$BO$172,$BR26+1,0))</f>
        <v>Fend</v>
      </c>
      <c r="BX26" s="2" t="str">
        <f aca="false">IF(HLOOKUP(BX$4,$BL$122:$BO$172,$BR26+1,0)="","",HLOOKUP(BX$4,$BL$122:$BO$172,$BR26+1,0))</f>
        <v/>
      </c>
      <c r="BY26" s="2" t="str">
        <f aca="false">IF(HLOOKUP(BY$4,$BL$122:$BO$172,$BR26+1,0)="","",HLOOKUP(BY$4,$BL$122:$BO$172,$BR26+1,0))</f>
        <v/>
      </c>
      <c r="BZ26" s="2" t="str">
        <f aca="false">IF(HLOOKUP(BZ$4,$BL$122:$BO$172,$BR26+1,0)="","",HLOOKUP(BZ$4,$BL$122:$BO$172,$BR26+1,0))</f>
        <v/>
      </c>
      <c r="CA26" s="2" t="str">
        <f aca="false">IF(HLOOKUP(CA$4,$BL$122:$BO$172,$BR26+1,0)="","",HLOOKUP(CA$4,$BL$122:$BO$172,$BR26+1,0))</f>
        <v/>
      </c>
      <c r="CB26" s="2" t="str">
        <f aca="false">IF(HLOOKUP(CB$4,$BL$122:$BO$172,$BR26+1,0)="","",HLOOKUP(CB$4,$BL$122:$BO$172,$BR26+1,0))</f>
        <v/>
      </c>
      <c r="CC26" s="2" t="str">
        <f aca="false">IF(HLOOKUP(CC$4,$BL$122:$BO$172,$BR26+1,0)="","",HLOOKUP(CC$4,$BL$122:$BO$172,$BR26+1,0))</f>
        <v/>
      </c>
      <c r="CD26" s="2" t="str">
        <f aca="false">IF(HLOOKUP(CD$4,$BL$122:$BO$172,$BR26+1,0)="","",HLOOKUP(CD$4,$BL$122:$BO$172,$BR26+1,0))</f>
        <v/>
      </c>
      <c r="CE26" s="2" t="str">
        <f aca="false">IF(HLOOKUP(CE$4,$BL$122:$BO$172,$BR26+1,0)="","",HLOOKUP(CE$4,$BL$122:$BO$172,$BR26+1,0))</f>
        <v/>
      </c>
      <c r="CF26" s="2" t="str">
        <f aca="false">IF(HLOOKUP(CF$4,$BL$122:$BO$172,$BR26+1,0)="","",HLOOKUP(CF$4,$BL$122:$BO$172,$BR26+1,0))</f>
        <v/>
      </c>
      <c r="CG26" s="2" t="str">
        <f aca="false">IF(HLOOKUP(CG$4,$BL$122:$BO$172,$BR26+1,0)="","",HLOOKUP(CG$4,$BL$122:$BO$172,$BR26+1,0))</f>
        <v/>
      </c>
      <c r="CH26" s="2" t="str">
        <f aca="false">IF(HLOOKUP(CH$4,$BL$122:$BO$172,$BR26+1,0)="","",HLOOKUP(CH$4,$BL$122:$BO$172,$BR26+1,0))</f>
        <v/>
      </c>
      <c r="CI26" s="2" t="n">
        <v>15</v>
      </c>
      <c r="CJ26" s="2" t="str">
        <f aca="false">IF(HLOOKUP(CJ$9,$AC$122:$AT$163,$CI26+1,0)="","",HLOOKUP(CJ$9,$AC$122:$AT$163,$CI26+1,0))</f>
        <v/>
      </c>
      <c r="CK26" s="2" t="str">
        <f aca="false">IF(HLOOKUP(CK$9,$AC$122:$AT$163,$CI26+1,0)="","",HLOOKUP(CK$9,$AC$122:$AT$163,$CI26+1,0))</f>
        <v>Accurate</v>
      </c>
      <c r="CL26" s="2" t="str">
        <f aca="false">IF(HLOOKUP(CL$9,$AC$122:$AT$163,$CI26+1,0)="","",HLOOKUP(CL$9,$AC$122:$AT$163,$CI26+1,0))</f>
        <v>Frenzy</v>
      </c>
      <c r="CM26" s="2" t="str">
        <f aca="false">IF(HLOOKUP(CM$9,$AC$122:$AT$163,$CI26+1,0)="","",HLOOKUP(CM$9,$AC$122:$AT$163,$CI26+1,0))</f>
        <v>Break Tackle</v>
      </c>
      <c r="CN26" s="2" t="str">
        <f aca="false">IF(HLOOKUP(CN$9,$AC$122:$AT$163,$CI26+1,0)="","",HLOOKUP(CN$9,$AC$122:$AT$163,$CI26+1,0))</f>
        <v/>
      </c>
      <c r="CO26" s="2" t="str">
        <f aca="false">IF(HLOOKUP(CO$9,$AC$122:$AT$163,$CI26+1,0)="","",HLOOKUP(CO$9,$AC$122:$AT$163,$CI26+1,0))</f>
        <v/>
      </c>
      <c r="CP26" s="2" t="str">
        <f aca="false">IF(HLOOKUP(CP$9,$AC$122:$AT$163,$CI26+1,0)="","",HLOOKUP(CP$9,$AC$122:$AT$163,$CI26+1,0))</f>
        <v/>
      </c>
      <c r="CQ26" s="2" t="str">
        <f aca="false">IF(HLOOKUP(CQ$9,$AC$122:$AT$163,$CI26+1,0)="","",HLOOKUP(CQ$9,$AC$122:$AT$163,$CI26+1,0))</f>
        <v/>
      </c>
      <c r="CR26" s="2" t="str">
        <f aca="false">IF(HLOOKUP(CR$9,$AC$122:$AT$163,$CI26+1,0)="","",HLOOKUP(CR$9,$AC$122:$AT$163,$CI26+1,0))</f>
        <v/>
      </c>
      <c r="CS26" s="2" t="str">
        <f aca="false">IF(HLOOKUP(CS$9,$AC$122:$AT$163,$CI26+1,0)="","",HLOOKUP(CS$9,$AC$122:$AT$163,$CI26+1,0))</f>
        <v/>
      </c>
      <c r="CT26" s="2" t="str">
        <f aca="false">IF(HLOOKUP(CT$9,$AC$122:$AT$163,$CI26+1,0)="","",HLOOKUP(CT$9,$AC$122:$AT$163,$CI26+1,0))</f>
        <v/>
      </c>
      <c r="CU26" s="2" t="str">
        <f aca="false">IF(HLOOKUP(CU$9,$AC$122:$AT$163,$CI26+1,0)="","",HLOOKUP(CU$9,$AC$122:$AT$163,$CI26+1,0))</f>
        <v/>
      </c>
      <c r="CV26" s="2" t="str">
        <f aca="false">IF(HLOOKUP(CV$9,$AC$122:$AT$163,$CI26+1,0)="","",HLOOKUP(CV$9,$AC$122:$AT$163,$CI26+1,0))</f>
        <v/>
      </c>
      <c r="CW26" s="2" t="e">
        <f aca="false">IF(HLOOKUP(CW$9,$AC$122:$AT$163,$CI26+1,0)="","",HLOOKUP(CW$9,$AC$122:$AT$163,$CI26+1,0))</f>
        <v>#N/A</v>
      </c>
      <c r="CX26" s="2" t="e">
        <f aca="false">IF(HLOOKUP(CX$9,$AC$122:$AT$163,$CI26+1,0)="","",HLOOKUP(CX$9,$AC$122:$AT$163,$CI26+1,0))</f>
        <v>#N/A</v>
      </c>
      <c r="CY26" s="2" t="e">
        <f aca="false">IF(HLOOKUP(CY$9,$AC$122:$AT$163,$CI26+1,0)="","",HLOOKUP(CY$9,$AC$122:$AT$163,$CI26+1,0))</f>
        <v>#N/A</v>
      </c>
      <c r="CZ26" s="2" t="n">
        <v>15</v>
      </c>
      <c r="DA26" s="2" t="str">
        <f aca="false">IF(HLOOKUP(DA$10,$AT$122:$BJ$163,$CZ26+1,0)="","",HLOOKUP(DA$10,$AT$122:$BJ$163,$CZ26+1,0))</f>
        <v>Foul Appearance</v>
      </c>
      <c r="DB26" s="2" t="str">
        <f aca="false">IF(HLOOKUP(DB$10,$AT$122:$BJ$163,$CZ26+1,0)="","",HLOOKUP(DB$10,$AT$122:$BJ$163,$CZ26+1,0))</f>
        <v>Foul Appearance</v>
      </c>
      <c r="DC26" s="2" t="str">
        <f aca="false">IF(HLOOKUP(DC$10,$AT$122:$BJ$163,$CZ26+1,0)="","",HLOOKUP(DC$10,$AT$122:$BJ$163,$CZ26+1,0))</f>
        <v>Nerves of Steel</v>
      </c>
      <c r="DD26" s="2" t="str">
        <f aca="false">IF(HLOOKUP(DD$10,$AT$122:$BJ$163,$CZ26+1,0)="","",HLOOKUP(DD$10,$AT$122:$BJ$163,$CZ26+1,0))</f>
        <v>Foul Appearance</v>
      </c>
      <c r="DE26" s="2" t="str">
        <f aca="false">IF(HLOOKUP(DE$10,$AT$122:$BJ$163,$CZ26+1,0)="","",HLOOKUP(DE$10,$AT$122:$BJ$163,$CZ26+1,0))</f>
        <v>Frenzy</v>
      </c>
      <c r="DF26" s="2" t="str">
        <f aca="false">IF(HLOOKUP(DF$10,$AT$122:$BJ$163,$CZ26+1,0)="","",HLOOKUP(DF$10,$AT$122:$BJ$163,$CZ26+1,0))</f>
        <v/>
      </c>
      <c r="DG26" s="2" t="str">
        <f aca="false">IF(HLOOKUP(DG$10,$AT$122:$BJ$163,$CZ26+1,0)="","",HLOOKUP(DG$10,$AT$122:$BJ$163,$CZ26+1,0))</f>
        <v/>
      </c>
      <c r="DH26" s="2" t="str">
        <f aca="false">IF(HLOOKUP(DH$10,$AT$122:$BJ$163,$CZ26+1,0)="","",HLOOKUP(DH$10,$AT$122:$BJ$163,$CZ26+1,0))</f>
        <v/>
      </c>
      <c r="DI26" s="2" t="str">
        <f aca="false">IF(HLOOKUP(DI$10,$AT$122:$BJ$163,$CZ26+1,0)="","",HLOOKUP(DI$10,$AT$122:$BJ$163,$CZ26+1,0))</f>
        <v/>
      </c>
      <c r="DJ26" s="2" t="str">
        <f aca="false">IF(HLOOKUP(DJ$10,$AT$122:$BJ$163,$CZ26+1,0)="","",HLOOKUP(DJ$10,$AT$122:$BJ$163,$CZ26+1,0))</f>
        <v/>
      </c>
      <c r="DK26" s="2" t="str">
        <f aca="false">IF(HLOOKUP(DK$10,$AT$122:$BJ$163,$CZ26+1,0)="","",HLOOKUP(DK$10,$AT$122:$BJ$163,$CZ26+1,0))</f>
        <v/>
      </c>
      <c r="DL26" s="2" t="str">
        <f aca="false">IF(HLOOKUP(DL$10,$AT$122:$BJ$163,$CZ26+1,0)="","",HLOOKUP(DL$10,$AT$122:$BJ$163,$CZ26+1,0))</f>
        <v/>
      </c>
      <c r="DM26" s="2" t="str">
        <f aca="false">IF(HLOOKUP(DM$10,$AT$122:$BJ$163,$CZ26+1,0)="","",HLOOKUP(DM$10,$AT$122:$BJ$163,$CZ26+1,0))</f>
        <v/>
      </c>
      <c r="DN26" s="2" t="e">
        <f aca="false">IF(HLOOKUP(DN$10,$AT$122:$BJ$163,$CZ26+1,0)="","",HLOOKUP(DN$10,$AT$122:$BJ$163,$CZ26+1,0))</f>
        <v>#N/A</v>
      </c>
      <c r="DO26" s="2" t="e">
        <f aca="false">IF(HLOOKUP(DO$10,$AT$122:$BJ$163,$CZ26+1,0)="","",HLOOKUP(DO$10,$AT$122:$BJ$163,$CZ26+1,0))</f>
        <v>#N/A</v>
      </c>
      <c r="DP26" s="2" t="e">
        <f aca="false">IF(HLOOKUP(DP$10,$AT$122:$BJ$163,$CZ26+1,0)="","",HLOOKUP(DP$10,$AT$122:$BJ$163,$CZ26+1,0))</f>
        <v>#N/A</v>
      </c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7.1" hidden="false" customHeight="true" outlineLevel="0" collapsed="false">
      <c r="A27" s="0"/>
      <c r="B27" s="24"/>
      <c r="C27" s="77" t="n">
        <v>0</v>
      </c>
      <c r="D27" s="78" t="s">
        <v>77</v>
      </c>
      <c r="E27" s="79" t="n">
        <f aca="false">C27*10000</f>
        <v>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6"/>
      <c r="Q27" s="0"/>
      <c r="R27" s="0"/>
      <c r="S27" s="2" t="s">
        <v>78</v>
      </c>
      <c r="T27" s="2" t="n">
        <f aca="false">IF(ISNA(VLOOKUP($D$4,$U$102:$V$127,2,0)),0,VLOOKUP($D$4,$U$102:$V$127,2,0))</f>
        <v>300</v>
      </c>
      <c r="U27" s="0"/>
      <c r="V27" s="0"/>
      <c r="W27" s="0"/>
      <c r="X27" s="0"/>
      <c r="Y27" s="2" t="n">
        <v>3</v>
      </c>
      <c r="Z27" s="0"/>
      <c r="AA27" s="0"/>
      <c r="AB27" s="0"/>
      <c r="AC27" s="0"/>
      <c r="AD27" s="0"/>
      <c r="AE27" s="0"/>
      <c r="AF27" s="0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2" t="n">
        <v>16</v>
      </c>
      <c r="BS27" s="2" t="str">
        <f aca="false">IF(HLOOKUP(BS$4,$BL$122:$BO$172,$BR27+1,0)="","",HLOOKUP(BS$4,$BL$122:$BO$172,$BR27+1,0))</f>
        <v>Foul Appearance</v>
      </c>
      <c r="BT27" s="2" t="str">
        <f aca="false">IF(HLOOKUP(BT$4,$BL$122:$BO$172,$BR27+1,0)="","",HLOOKUP(BT$4,$BL$122:$BO$172,$BR27+1,0))</f>
        <v>Foul Appearance</v>
      </c>
      <c r="BU27" s="2" t="str">
        <f aca="false">IF(HLOOKUP(BU$4,$BL$122:$BO$172,$BR27+1,0)="","",HLOOKUP(BU$4,$BL$122:$BO$172,$BR27+1,0))</f>
        <v>Foul Appearance</v>
      </c>
      <c r="BV27" s="2" t="str">
        <f aca="false">IF(HLOOKUP(BV$4,$BL$122:$BO$172,$BR27+1,0)="","",HLOOKUP(BV$4,$BL$122:$BO$172,$BR27+1,0))</f>
        <v>Foul Appearance</v>
      </c>
      <c r="BW27" s="2" t="str">
        <f aca="false">IF(HLOOKUP(BW$4,$BL$122:$BO$172,$BR27+1,0)="","",HLOOKUP(BW$4,$BL$122:$BO$172,$BR27+1,0))</f>
        <v>Foul Appearance</v>
      </c>
      <c r="BX27" s="2" t="str">
        <f aca="false">IF(HLOOKUP(BX$4,$BL$122:$BO$172,$BR27+1,0)="","",HLOOKUP(BX$4,$BL$122:$BO$172,$BR27+1,0))</f>
        <v/>
      </c>
      <c r="BY27" s="2" t="str">
        <f aca="false">IF(HLOOKUP(BY$4,$BL$122:$BO$172,$BR27+1,0)="","",HLOOKUP(BY$4,$BL$122:$BO$172,$BR27+1,0))</f>
        <v/>
      </c>
      <c r="BZ27" s="2" t="str">
        <f aca="false">IF(HLOOKUP(BZ$4,$BL$122:$BO$172,$BR27+1,0)="","",HLOOKUP(BZ$4,$BL$122:$BO$172,$BR27+1,0))</f>
        <v/>
      </c>
      <c r="CA27" s="2" t="str">
        <f aca="false">IF(HLOOKUP(CA$4,$BL$122:$BO$172,$BR27+1,0)="","",HLOOKUP(CA$4,$BL$122:$BO$172,$BR27+1,0))</f>
        <v/>
      </c>
      <c r="CB27" s="2" t="str">
        <f aca="false">IF(HLOOKUP(CB$4,$BL$122:$BO$172,$BR27+1,0)="","",HLOOKUP(CB$4,$BL$122:$BO$172,$BR27+1,0))</f>
        <v/>
      </c>
      <c r="CC27" s="2" t="str">
        <f aca="false">IF(HLOOKUP(CC$4,$BL$122:$BO$172,$BR27+1,0)="","",HLOOKUP(CC$4,$BL$122:$BO$172,$BR27+1,0))</f>
        <v/>
      </c>
      <c r="CD27" s="2" t="str">
        <f aca="false">IF(HLOOKUP(CD$4,$BL$122:$BO$172,$BR27+1,0)="","",HLOOKUP(CD$4,$BL$122:$BO$172,$BR27+1,0))</f>
        <v/>
      </c>
      <c r="CE27" s="2" t="str">
        <f aca="false">IF(HLOOKUP(CE$4,$BL$122:$BO$172,$BR27+1,0)="","",HLOOKUP(CE$4,$BL$122:$BO$172,$BR27+1,0))</f>
        <v/>
      </c>
      <c r="CF27" s="2" t="str">
        <f aca="false">IF(HLOOKUP(CF$4,$BL$122:$BO$172,$BR27+1,0)="","",HLOOKUP(CF$4,$BL$122:$BO$172,$BR27+1,0))</f>
        <v/>
      </c>
      <c r="CG27" s="2" t="str">
        <f aca="false">IF(HLOOKUP(CG$4,$BL$122:$BO$172,$BR27+1,0)="","",HLOOKUP(CG$4,$BL$122:$BO$172,$BR27+1,0))</f>
        <v/>
      </c>
      <c r="CH27" s="2" t="str">
        <f aca="false">IF(HLOOKUP(CH$4,$BL$122:$BO$172,$BR27+1,0)="","",HLOOKUP(CH$4,$BL$122:$BO$172,$BR27+1,0))</f>
        <v/>
      </c>
      <c r="CI27" s="2" t="n">
        <v>16</v>
      </c>
      <c r="CJ27" s="2" t="str">
        <f aca="false">IF(HLOOKUP(CJ$9,$AC$122:$AT$163,$CI27+1,0)="","",HLOOKUP(CJ$9,$AC$122:$AT$163,$CI27+1,0))</f>
        <v/>
      </c>
      <c r="CK27" s="2" t="str">
        <f aca="false">IF(HLOOKUP(CK$9,$AC$122:$AT$163,$CI27+1,0)="","",HLOOKUP(CK$9,$AC$122:$AT$163,$CI27+1,0))</f>
        <v>Dump-Off</v>
      </c>
      <c r="CL27" s="2" t="str">
        <f aca="false">IF(HLOOKUP(CL$9,$AC$122:$AT$163,$CI27+1,0)="","",HLOOKUP(CL$9,$AC$122:$AT$163,$CI27+1,0))</f>
        <v>Kick</v>
      </c>
      <c r="CM27" s="2" t="str">
        <f aca="false">IF(HLOOKUP(CM$9,$AC$122:$AT$163,$CI27+1,0)="","",HLOOKUP(CM$9,$AC$122:$AT$163,$CI27+1,0))</f>
        <v>Grab</v>
      </c>
      <c r="CN27" s="2" t="str">
        <f aca="false">IF(HLOOKUP(CN$9,$AC$122:$AT$163,$CI27+1,0)="","",HLOOKUP(CN$9,$AC$122:$AT$163,$CI27+1,0))</f>
        <v/>
      </c>
      <c r="CO27" s="2" t="str">
        <f aca="false">IF(HLOOKUP(CO$9,$AC$122:$AT$163,$CI27+1,0)="","",HLOOKUP(CO$9,$AC$122:$AT$163,$CI27+1,0))</f>
        <v/>
      </c>
      <c r="CP27" s="2" t="str">
        <f aca="false">IF(HLOOKUP(CP$9,$AC$122:$AT$163,$CI27+1,0)="","",HLOOKUP(CP$9,$AC$122:$AT$163,$CI27+1,0))</f>
        <v/>
      </c>
      <c r="CQ27" s="2" t="str">
        <f aca="false">IF(HLOOKUP(CQ$9,$AC$122:$AT$163,$CI27+1,0)="","",HLOOKUP(CQ$9,$AC$122:$AT$163,$CI27+1,0))</f>
        <v/>
      </c>
      <c r="CR27" s="2" t="str">
        <f aca="false">IF(HLOOKUP(CR$9,$AC$122:$AT$163,$CI27+1,0)="","",HLOOKUP(CR$9,$AC$122:$AT$163,$CI27+1,0))</f>
        <v/>
      </c>
      <c r="CS27" s="2" t="str">
        <f aca="false">IF(HLOOKUP(CS$9,$AC$122:$AT$163,$CI27+1,0)="","",HLOOKUP(CS$9,$AC$122:$AT$163,$CI27+1,0))</f>
        <v/>
      </c>
      <c r="CT27" s="2" t="str">
        <f aca="false">IF(HLOOKUP(CT$9,$AC$122:$AT$163,$CI27+1,0)="","",HLOOKUP(CT$9,$AC$122:$AT$163,$CI27+1,0))</f>
        <v/>
      </c>
      <c r="CU27" s="2" t="str">
        <f aca="false">IF(HLOOKUP(CU$9,$AC$122:$AT$163,$CI27+1,0)="","",HLOOKUP(CU$9,$AC$122:$AT$163,$CI27+1,0))</f>
        <v/>
      </c>
      <c r="CV27" s="2" t="str">
        <f aca="false">IF(HLOOKUP(CV$9,$AC$122:$AT$163,$CI27+1,0)="","",HLOOKUP(CV$9,$AC$122:$AT$163,$CI27+1,0))</f>
        <v/>
      </c>
      <c r="CW27" s="2" t="e">
        <f aca="false">IF(HLOOKUP(CW$9,$AC$122:$AT$163,$CI27+1,0)="","",HLOOKUP(CW$9,$AC$122:$AT$163,$CI27+1,0))</f>
        <v>#N/A</v>
      </c>
      <c r="CX27" s="2" t="e">
        <f aca="false">IF(HLOOKUP(CX$9,$AC$122:$AT$163,$CI27+1,0)="","",HLOOKUP(CX$9,$AC$122:$AT$163,$CI27+1,0))</f>
        <v>#N/A</v>
      </c>
      <c r="CY27" s="2" t="e">
        <f aca="false">IF(HLOOKUP(CY$9,$AC$122:$AT$163,$CI27+1,0)="","",HLOOKUP(CY$9,$AC$122:$AT$163,$CI27+1,0))</f>
        <v>#N/A</v>
      </c>
      <c r="CZ27" s="2" t="n">
        <v>16</v>
      </c>
      <c r="DA27" s="2" t="str">
        <f aca="false">IF(HLOOKUP(DA$10,$AT$122:$BJ$163,$CZ27+1,0)="","",HLOOKUP(DA$10,$AT$122:$BJ$163,$CZ27+1,0))</f>
        <v>Horns</v>
      </c>
      <c r="DB27" s="2" t="str">
        <f aca="false">IF(HLOOKUP(DB$10,$AT$122:$BJ$163,$CZ27+1,0)="","",HLOOKUP(DB$10,$AT$122:$BJ$163,$CZ27+1,0))</f>
        <v>Horns</v>
      </c>
      <c r="DC27" s="2" t="str">
        <f aca="false">IF(HLOOKUP(DC$10,$AT$122:$BJ$163,$CZ27+1,0)="","",HLOOKUP(DC$10,$AT$122:$BJ$163,$CZ27+1,0))</f>
        <v>Pass</v>
      </c>
      <c r="DD27" s="2" t="str">
        <f aca="false">IF(HLOOKUP(DD$10,$AT$122:$BJ$163,$CZ27+1,0)="","",HLOOKUP(DD$10,$AT$122:$BJ$163,$CZ27+1,0))</f>
        <v>Horns</v>
      </c>
      <c r="DE27" s="2" t="str">
        <f aca="false">IF(HLOOKUP(DE$10,$AT$122:$BJ$163,$CZ27+1,0)="","",HLOOKUP(DE$10,$AT$122:$BJ$163,$CZ27+1,0))</f>
        <v>Kick</v>
      </c>
      <c r="DF27" s="2" t="str">
        <f aca="false">IF(HLOOKUP(DF$10,$AT$122:$BJ$163,$CZ27+1,0)="","",HLOOKUP(DF$10,$AT$122:$BJ$163,$CZ27+1,0))</f>
        <v/>
      </c>
      <c r="DG27" s="2" t="str">
        <f aca="false">IF(HLOOKUP(DG$10,$AT$122:$BJ$163,$CZ27+1,0)="","",HLOOKUP(DG$10,$AT$122:$BJ$163,$CZ27+1,0))</f>
        <v/>
      </c>
      <c r="DH27" s="2" t="str">
        <f aca="false">IF(HLOOKUP(DH$10,$AT$122:$BJ$163,$CZ27+1,0)="","",HLOOKUP(DH$10,$AT$122:$BJ$163,$CZ27+1,0))</f>
        <v/>
      </c>
      <c r="DI27" s="2" t="str">
        <f aca="false">IF(HLOOKUP(DI$10,$AT$122:$BJ$163,$CZ27+1,0)="","",HLOOKUP(DI$10,$AT$122:$BJ$163,$CZ27+1,0))</f>
        <v/>
      </c>
      <c r="DJ27" s="2" t="str">
        <f aca="false">IF(HLOOKUP(DJ$10,$AT$122:$BJ$163,$CZ27+1,0)="","",HLOOKUP(DJ$10,$AT$122:$BJ$163,$CZ27+1,0))</f>
        <v/>
      </c>
      <c r="DK27" s="2" t="str">
        <f aca="false">IF(HLOOKUP(DK$10,$AT$122:$BJ$163,$CZ27+1,0)="","",HLOOKUP(DK$10,$AT$122:$BJ$163,$CZ27+1,0))</f>
        <v/>
      </c>
      <c r="DL27" s="2" t="str">
        <f aca="false">IF(HLOOKUP(DL$10,$AT$122:$BJ$163,$CZ27+1,0)="","",HLOOKUP(DL$10,$AT$122:$BJ$163,$CZ27+1,0))</f>
        <v/>
      </c>
      <c r="DM27" s="2" t="str">
        <f aca="false">IF(HLOOKUP(DM$10,$AT$122:$BJ$163,$CZ27+1,0)="","",HLOOKUP(DM$10,$AT$122:$BJ$163,$CZ27+1,0))</f>
        <v/>
      </c>
      <c r="DN27" s="2" t="e">
        <f aca="false">IF(HLOOKUP(DN$10,$AT$122:$BJ$163,$CZ27+1,0)="","",HLOOKUP(DN$10,$AT$122:$BJ$163,$CZ27+1,0))</f>
        <v>#N/A</v>
      </c>
      <c r="DO27" s="2" t="e">
        <f aca="false">IF(HLOOKUP(DO$10,$AT$122:$BJ$163,$CZ27+1,0)="","",HLOOKUP(DO$10,$AT$122:$BJ$163,$CZ27+1,0))</f>
        <v>#N/A</v>
      </c>
      <c r="DP27" s="2" t="e">
        <f aca="false">IF(HLOOKUP(DP$10,$AT$122:$BJ$163,$CZ27+1,0)="","",HLOOKUP(DP$10,$AT$122:$BJ$163,$CZ27+1,0))</f>
        <v>#N/A</v>
      </c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7.1" hidden="false" customHeight="true" outlineLevel="0" collapsed="false">
      <c r="A28" s="0"/>
      <c r="B28" s="24"/>
      <c r="C28" s="77" t="n">
        <v>0</v>
      </c>
      <c r="D28" s="78" t="s">
        <v>79</v>
      </c>
      <c r="E28" s="79" t="n">
        <f aca="false">IF($T$25=1,C28*50000*VLOOKUP($D$4,$Q$102:$R$127,2,0),0)</f>
        <v>0</v>
      </c>
      <c r="F28" s="13"/>
      <c r="G28" s="13"/>
      <c r="H28" s="13"/>
      <c r="I28" s="13"/>
      <c r="J28" s="13"/>
      <c r="K28" s="84" t="s">
        <v>33</v>
      </c>
      <c r="L28" s="84"/>
      <c r="M28" s="84" t="s">
        <v>34</v>
      </c>
      <c r="N28" s="84"/>
      <c r="O28" s="84" t="s">
        <v>35</v>
      </c>
      <c r="P28" s="85"/>
      <c r="Q28" s="0"/>
      <c r="R28" s="0"/>
      <c r="S28" s="86"/>
      <c r="T28" s="87"/>
      <c r="U28" s="88"/>
      <c r="V28" s="88"/>
      <c r="W28" s="88"/>
      <c r="X28" s="89"/>
      <c r="Y28" s="2" t="n">
        <v>4</v>
      </c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2" t="n">
        <v>17</v>
      </c>
      <c r="BS28" s="2" t="str">
        <f aca="false">IF(HLOOKUP(BS$4,$BL$122:$BO$172,$BR28+1,0)="","",HLOOKUP(BS$4,$BL$122:$BO$172,$BR28+1,0))</f>
        <v>Frenzy</v>
      </c>
      <c r="BT28" s="2" t="str">
        <f aca="false">IF(HLOOKUP(BT$4,$BL$122:$BO$172,$BR28+1,0)="","",HLOOKUP(BT$4,$BL$122:$BO$172,$BR28+1,0))</f>
        <v>Frenzy</v>
      </c>
      <c r="BU28" s="2" t="str">
        <f aca="false">IF(HLOOKUP(BU$4,$BL$122:$BO$172,$BR28+1,0)="","",HLOOKUP(BU$4,$BL$122:$BO$172,$BR28+1,0))</f>
        <v>Frenzy</v>
      </c>
      <c r="BV28" s="2" t="str">
        <f aca="false">IF(HLOOKUP(BV$4,$BL$122:$BO$172,$BR28+1,0)="","",HLOOKUP(BV$4,$BL$122:$BO$172,$BR28+1,0))</f>
        <v>Frenzy</v>
      </c>
      <c r="BW28" s="2" t="str">
        <f aca="false">IF(HLOOKUP(BW$4,$BL$122:$BO$172,$BR28+1,0)="","",HLOOKUP(BW$4,$BL$122:$BO$172,$BR28+1,0))</f>
        <v>Frenzy</v>
      </c>
      <c r="BX28" s="2" t="str">
        <f aca="false">IF(HLOOKUP(BX$4,$BL$122:$BO$172,$BR28+1,0)="","",HLOOKUP(BX$4,$BL$122:$BO$172,$BR28+1,0))</f>
        <v/>
      </c>
      <c r="BY28" s="2" t="str">
        <f aca="false">IF(HLOOKUP(BY$4,$BL$122:$BO$172,$BR28+1,0)="","",HLOOKUP(BY$4,$BL$122:$BO$172,$BR28+1,0))</f>
        <v/>
      </c>
      <c r="BZ28" s="2" t="str">
        <f aca="false">IF(HLOOKUP(BZ$4,$BL$122:$BO$172,$BR28+1,0)="","",HLOOKUP(BZ$4,$BL$122:$BO$172,$BR28+1,0))</f>
        <v/>
      </c>
      <c r="CA28" s="2" t="str">
        <f aca="false">IF(HLOOKUP(CA$4,$BL$122:$BO$172,$BR28+1,0)="","",HLOOKUP(CA$4,$BL$122:$BO$172,$BR28+1,0))</f>
        <v/>
      </c>
      <c r="CB28" s="2" t="str">
        <f aca="false">IF(HLOOKUP(CB$4,$BL$122:$BO$172,$BR28+1,0)="","",HLOOKUP(CB$4,$BL$122:$BO$172,$BR28+1,0))</f>
        <v/>
      </c>
      <c r="CC28" s="2" t="str">
        <f aca="false">IF(HLOOKUP(CC$4,$BL$122:$BO$172,$BR28+1,0)="","",HLOOKUP(CC$4,$BL$122:$BO$172,$BR28+1,0))</f>
        <v/>
      </c>
      <c r="CD28" s="2" t="str">
        <f aca="false">IF(HLOOKUP(CD$4,$BL$122:$BO$172,$BR28+1,0)="","",HLOOKUP(CD$4,$BL$122:$BO$172,$BR28+1,0))</f>
        <v/>
      </c>
      <c r="CE28" s="2" t="str">
        <f aca="false">IF(HLOOKUP(CE$4,$BL$122:$BO$172,$BR28+1,0)="","",HLOOKUP(CE$4,$BL$122:$BO$172,$BR28+1,0))</f>
        <v/>
      </c>
      <c r="CF28" s="2" t="str">
        <f aca="false">IF(HLOOKUP(CF$4,$BL$122:$BO$172,$BR28+1,0)="","",HLOOKUP(CF$4,$BL$122:$BO$172,$BR28+1,0))</f>
        <v/>
      </c>
      <c r="CG28" s="2" t="str">
        <f aca="false">IF(HLOOKUP(CG$4,$BL$122:$BO$172,$BR28+1,0)="","",HLOOKUP(CG$4,$BL$122:$BO$172,$BR28+1,0))</f>
        <v/>
      </c>
      <c r="CH28" s="2" t="str">
        <f aca="false">IF(HLOOKUP(CH$4,$BL$122:$BO$172,$BR28+1,0)="","",HLOOKUP(CH$4,$BL$122:$BO$172,$BR28+1,0))</f>
        <v/>
      </c>
      <c r="CI28" s="2" t="n">
        <v>17</v>
      </c>
      <c r="CJ28" s="2" t="str">
        <f aca="false">IF(HLOOKUP(CJ$9,$AC$122:$AT$163,$CI28+1,0)="","",HLOOKUP(CJ$9,$AC$122:$AT$163,$CI28+1,0))</f>
        <v/>
      </c>
      <c r="CK28" s="2" t="str">
        <f aca="false">IF(HLOOKUP(CK$9,$AC$122:$AT$163,$CI28+1,0)="","",HLOOKUP(CK$9,$AC$122:$AT$163,$CI28+1,0))</f>
        <v>Hail Mary Pass</v>
      </c>
      <c r="CL28" s="2" t="str">
        <f aca="false">IF(HLOOKUP(CL$9,$AC$122:$AT$163,$CI28+1,0)="","",HLOOKUP(CL$9,$AC$122:$AT$163,$CI28+1,0))</f>
        <v>Kick-Off Return</v>
      </c>
      <c r="CM28" s="2" t="str">
        <f aca="false">IF(HLOOKUP(CM$9,$AC$122:$AT$163,$CI28+1,0)="","",HLOOKUP(CM$9,$AC$122:$AT$163,$CI28+1,0))</f>
        <v>Guard</v>
      </c>
      <c r="CN28" s="2" t="str">
        <f aca="false">IF(HLOOKUP(CN$9,$AC$122:$AT$163,$CI28+1,0)="","",HLOOKUP(CN$9,$AC$122:$AT$163,$CI28+1,0))</f>
        <v/>
      </c>
      <c r="CO28" s="2" t="str">
        <f aca="false">IF(HLOOKUP(CO$9,$AC$122:$AT$163,$CI28+1,0)="","",HLOOKUP(CO$9,$AC$122:$AT$163,$CI28+1,0))</f>
        <v/>
      </c>
      <c r="CP28" s="2" t="str">
        <f aca="false">IF(HLOOKUP(CP$9,$AC$122:$AT$163,$CI28+1,0)="","",HLOOKUP(CP$9,$AC$122:$AT$163,$CI28+1,0))</f>
        <v/>
      </c>
      <c r="CQ28" s="2" t="str">
        <f aca="false">IF(HLOOKUP(CQ$9,$AC$122:$AT$163,$CI28+1,0)="","",HLOOKUP(CQ$9,$AC$122:$AT$163,$CI28+1,0))</f>
        <v/>
      </c>
      <c r="CR28" s="2" t="str">
        <f aca="false">IF(HLOOKUP(CR$9,$AC$122:$AT$163,$CI28+1,0)="","",HLOOKUP(CR$9,$AC$122:$AT$163,$CI28+1,0))</f>
        <v/>
      </c>
      <c r="CS28" s="2" t="str">
        <f aca="false">IF(HLOOKUP(CS$9,$AC$122:$AT$163,$CI28+1,0)="","",HLOOKUP(CS$9,$AC$122:$AT$163,$CI28+1,0))</f>
        <v/>
      </c>
      <c r="CT28" s="2" t="str">
        <f aca="false">IF(HLOOKUP(CT$9,$AC$122:$AT$163,$CI28+1,0)="","",HLOOKUP(CT$9,$AC$122:$AT$163,$CI28+1,0))</f>
        <v/>
      </c>
      <c r="CU28" s="2" t="str">
        <f aca="false">IF(HLOOKUP(CU$9,$AC$122:$AT$163,$CI28+1,0)="","",HLOOKUP(CU$9,$AC$122:$AT$163,$CI28+1,0))</f>
        <v/>
      </c>
      <c r="CV28" s="2" t="str">
        <f aca="false">IF(HLOOKUP(CV$9,$AC$122:$AT$163,$CI28+1,0)="","",HLOOKUP(CV$9,$AC$122:$AT$163,$CI28+1,0))</f>
        <v/>
      </c>
      <c r="CW28" s="2" t="e">
        <f aca="false">IF(HLOOKUP(CW$9,$AC$122:$AT$163,$CI28+1,0)="","",HLOOKUP(CW$9,$AC$122:$AT$163,$CI28+1,0))</f>
        <v>#N/A</v>
      </c>
      <c r="CX28" s="2" t="e">
        <f aca="false">IF(HLOOKUP(CX$9,$AC$122:$AT$163,$CI28+1,0)="","",HLOOKUP(CX$9,$AC$122:$AT$163,$CI28+1,0))</f>
        <v>#N/A</v>
      </c>
      <c r="CY28" s="2" t="e">
        <f aca="false">IF(HLOOKUP(CY$9,$AC$122:$AT$163,$CI28+1,0)="","",HLOOKUP(CY$9,$AC$122:$AT$163,$CI28+1,0))</f>
        <v>#N/A</v>
      </c>
      <c r="CZ28" s="2" t="n">
        <v>17</v>
      </c>
      <c r="DA28" s="2" t="str">
        <f aca="false">IF(HLOOKUP(DA$10,$AT$122:$BJ$163,$CZ28+1,0)="","",HLOOKUP(DA$10,$AT$122:$BJ$163,$CZ28+1,0))</f>
        <v>Prehensile Tail</v>
      </c>
      <c r="DB28" s="2" t="str">
        <f aca="false">IF(HLOOKUP(DB$10,$AT$122:$BJ$163,$CZ28+1,0)="","",HLOOKUP(DB$10,$AT$122:$BJ$163,$CZ28+1,0))</f>
        <v>Prehensile Tail</v>
      </c>
      <c r="DC28" s="2" t="str">
        <f aca="false">IF(HLOOKUP(DC$10,$AT$122:$BJ$163,$CZ28+1,0)="","",HLOOKUP(DC$10,$AT$122:$BJ$163,$CZ28+1,0))</f>
        <v>Save Throw</v>
      </c>
      <c r="DD28" s="2" t="str">
        <f aca="false">IF(HLOOKUP(DD$10,$AT$122:$BJ$163,$CZ28+1,0)="","",HLOOKUP(DD$10,$AT$122:$BJ$163,$CZ28+1,0))</f>
        <v>Prehensile Tail</v>
      </c>
      <c r="DE28" s="2" t="str">
        <f aca="false">IF(HLOOKUP(DE$10,$AT$122:$BJ$163,$CZ28+1,0)="","",HLOOKUP(DE$10,$AT$122:$BJ$163,$CZ28+1,0))</f>
        <v>Kick-Off Return</v>
      </c>
      <c r="DF28" s="2" t="str">
        <f aca="false">IF(HLOOKUP(DF$10,$AT$122:$BJ$163,$CZ28+1,0)="","",HLOOKUP(DF$10,$AT$122:$BJ$163,$CZ28+1,0))</f>
        <v/>
      </c>
      <c r="DG28" s="2" t="str">
        <f aca="false">IF(HLOOKUP(DG$10,$AT$122:$BJ$163,$CZ28+1,0)="","",HLOOKUP(DG$10,$AT$122:$BJ$163,$CZ28+1,0))</f>
        <v/>
      </c>
      <c r="DH28" s="2" t="str">
        <f aca="false">IF(HLOOKUP(DH$10,$AT$122:$BJ$163,$CZ28+1,0)="","",HLOOKUP(DH$10,$AT$122:$BJ$163,$CZ28+1,0))</f>
        <v/>
      </c>
      <c r="DI28" s="2" t="str">
        <f aca="false">IF(HLOOKUP(DI$10,$AT$122:$BJ$163,$CZ28+1,0)="","",HLOOKUP(DI$10,$AT$122:$BJ$163,$CZ28+1,0))</f>
        <v/>
      </c>
      <c r="DJ28" s="2" t="str">
        <f aca="false">IF(HLOOKUP(DJ$10,$AT$122:$BJ$163,$CZ28+1,0)="","",HLOOKUP(DJ$10,$AT$122:$BJ$163,$CZ28+1,0))</f>
        <v/>
      </c>
      <c r="DK28" s="2" t="str">
        <f aca="false">IF(HLOOKUP(DK$10,$AT$122:$BJ$163,$CZ28+1,0)="","",HLOOKUP(DK$10,$AT$122:$BJ$163,$CZ28+1,0))</f>
        <v/>
      </c>
      <c r="DL28" s="2" t="str">
        <f aca="false">IF(HLOOKUP(DL$10,$AT$122:$BJ$163,$CZ28+1,0)="","",HLOOKUP(DL$10,$AT$122:$BJ$163,$CZ28+1,0))</f>
        <v/>
      </c>
      <c r="DM28" s="2" t="str">
        <f aca="false">IF(HLOOKUP(DM$10,$AT$122:$BJ$163,$CZ28+1,0)="","",HLOOKUP(DM$10,$AT$122:$BJ$163,$CZ28+1,0))</f>
        <v/>
      </c>
      <c r="DN28" s="2" t="e">
        <f aca="false">IF(HLOOKUP(DN$10,$AT$122:$BJ$163,$CZ28+1,0)="","",HLOOKUP(DN$10,$AT$122:$BJ$163,$CZ28+1,0))</f>
        <v>#N/A</v>
      </c>
      <c r="DO28" s="2" t="e">
        <f aca="false">IF(HLOOKUP(DO$10,$AT$122:$BJ$163,$CZ28+1,0)="","",HLOOKUP(DO$10,$AT$122:$BJ$163,$CZ28+1,0))</f>
        <v>#N/A</v>
      </c>
      <c r="DP28" s="2" t="e">
        <f aca="false">IF(HLOOKUP(DP$10,$AT$122:$BJ$163,$CZ28+1,0)="","",HLOOKUP(DP$10,$AT$122:$BJ$163,$CZ28+1,0))</f>
        <v>#N/A</v>
      </c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7.1" hidden="false" customHeight="true" outlineLevel="0" collapsed="false">
      <c r="A29" s="0"/>
      <c r="B29" s="24"/>
      <c r="C29" s="77" t="n">
        <v>0</v>
      </c>
      <c r="D29" s="78" t="s">
        <v>80</v>
      </c>
      <c r="E29" s="79" t="n">
        <f aca="false">IF(ISERROR(1000*C29*$T$26),0,1000*C29*$T$26)</f>
        <v>0</v>
      </c>
      <c r="F29" s="13"/>
      <c r="G29" s="13"/>
      <c r="H29" s="13"/>
      <c r="I29" s="13"/>
      <c r="J29" s="90" t="s">
        <v>81</v>
      </c>
      <c r="K29" s="91" t="str">
        <f aca="false">CONCATENATE(IF(ISERROR(VLOOKUP($V$6,$O$133:$S$136,3,0)),0,VLOOKUP($V$6,$O$133:$S$136,3,0)),",000"&amp;CHAR(10)&amp;"(incl. in Team Budget)")</f>
        <v>60,000
(incl. in Team Budget)</v>
      </c>
      <c r="L29" s="91"/>
      <c r="M29" s="92" t="n">
        <f aca="false">IF(ISERROR(1000*VLOOKUP($V$6,$O$133:$S$136,4,0)),0,1000*VLOOKUP($V$6,$O$133:$S$136,4,0))</f>
        <v>40000</v>
      </c>
      <c r="N29" s="92"/>
      <c r="O29" s="93" t="n">
        <f aca="false">IF(ISERROR(1000*VLOOKUP($V$6,$O$133:$S$136,5,0)),0,1000*VLOOKUP($V$6,$O$133:$S$136,5,0))</f>
        <v>40000</v>
      </c>
      <c r="P29" s="16"/>
      <c r="Q29" s="0"/>
      <c r="R29" s="0"/>
      <c r="S29" s="94"/>
      <c r="T29" s="95" t="n">
        <v>1100</v>
      </c>
      <c r="U29" s="96" t="n">
        <f aca="false">T29+VLOOKUP($V$6,$O$133:$S$136,3,0)</f>
        <v>1160</v>
      </c>
      <c r="V29" s="96" t="n">
        <f aca="false">VLOOKUP($V$6,$O$133:$S$136,4,0)</f>
        <v>40</v>
      </c>
      <c r="W29" s="96" t="n">
        <f aca="false">VLOOKUP($V$6,$O$133:$S$136,5,0)</f>
        <v>40</v>
      </c>
      <c r="X29" s="97"/>
      <c r="Y29" s="2" t="n">
        <v>5</v>
      </c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2" t="n">
        <v>18</v>
      </c>
      <c r="BS29" s="2" t="str">
        <f aca="false">IF(HLOOKUP(BS$4,$BL$122:$BO$172,$BR29+1,0)="","",HLOOKUP(BS$4,$BL$122:$BO$172,$BR29+1,0))</f>
        <v>Grab</v>
      </c>
      <c r="BT29" s="2" t="str">
        <f aca="false">IF(HLOOKUP(BT$4,$BL$122:$BO$172,$BR29+1,0)="","",HLOOKUP(BT$4,$BL$122:$BO$172,$BR29+1,0))</f>
        <v>Grab</v>
      </c>
      <c r="BU29" s="2" t="str">
        <f aca="false">IF(HLOOKUP(BU$4,$BL$122:$BO$172,$BR29+1,0)="","",HLOOKUP(BU$4,$BL$122:$BO$172,$BR29+1,0))</f>
        <v>Grab</v>
      </c>
      <c r="BV29" s="2" t="str">
        <f aca="false">IF(HLOOKUP(BV$4,$BL$122:$BO$172,$BR29+1,0)="","",HLOOKUP(BV$4,$BL$122:$BO$172,$BR29+1,0))</f>
        <v>Grab</v>
      </c>
      <c r="BW29" s="2" t="str">
        <f aca="false">IF(HLOOKUP(BW$4,$BL$122:$BO$172,$BR29+1,0)="","",HLOOKUP(BW$4,$BL$122:$BO$172,$BR29+1,0))</f>
        <v>Grab</v>
      </c>
      <c r="BX29" s="2" t="str">
        <f aca="false">IF(HLOOKUP(BX$4,$BL$122:$BO$172,$BR29+1,0)="","",HLOOKUP(BX$4,$BL$122:$BO$172,$BR29+1,0))</f>
        <v/>
      </c>
      <c r="BY29" s="2" t="str">
        <f aca="false">IF(HLOOKUP(BY$4,$BL$122:$BO$172,$BR29+1,0)="","",HLOOKUP(BY$4,$BL$122:$BO$172,$BR29+1,0))</f>
        <v/>
      </c>
      <c r="BZ29" s="2" t="str">
        <f aca="false">IF(HLOOKUP(BZ$4,$BL$122:$BO$172,$BR29+1,0)="","",HLOOKUP(BZ$4,$BL$122:$BO$172,$BR29+1,0))</f>
        <v/>
      </c>
      <c r="CA29" s="2" t="str">
        <f aca="false">IF(HLOOKUP(CA$4,$BL$122:$BO$172,$BR29+1,0)="","",HLOOKUP(CA$4,$BL$122:$BO$172,$BR29+1,0))</f>
        <v/>
      </c>
      <c r="CB29" s="2" t="str">
        <f aca="false">IF(HLOOKUP(CB$4,$BL$122:$BO$172,$BR29+1,0)="","",HLOOKUP(CB$4,$BL$122:$BO$172,$BR29+1,0))</f>
        <v/>
      </c>
      <c r="CC29" s="2" t="str">
        <f aca="false">IF(HLOOKUP(CC$4,$BL$122:$BO$172,$BR29+1,0)="","",HLOOKUP(CC$4,$BL$122:$BO$172,$BR29+1,0))</f>
        <v/>
      </c>
      <c r="CD29" s="2" t="str">
        <f aca="false">IF(HLOOKUP(CD$4,$BL$122:$BO$172,$BR29+1,0)="","",HLOOKUP(CD$4,$BL$122:$BO$172,$BR29+1,0))</f>
        <v/>
      </c>
      <c r="CE29" s="2" t="str">
        <f aca="false">IF(HLOOKUP(CE$4,$BL$122:$BO$172,$BR29+1,0)="","",HLOOKUP(CE$4,$BL$122:$BO$172,$BR29+1,0))</f>
        <v/>
      </c>
      <c r="CF29" s="2" t="str">
        <f aca="false">IF(HLOOKUP(CF$4,$BL$122:$BO$172,$BR29+1,0)="","",HLOOKUP(CF$4,$BL$122:$BO$172,$BR29+1,0))</f>
        <v/>
      </c>
      <c r="CG29" s="2" t="str">
        <f aca="false">IF(HLOOKUP(CG$4,$BL$122:$BO$172,$BR29+1,0)="","",HLOOKUP(CG$4,$BL$122:$BO$172,$BR29+1,0))</f>
        <v/>
      </c>
      <c r="CH29" s="2" t="str">
        <f aca="false">IF(HLOOKUP(CH$4,$BL$122:$BO$172,$BR29+1,0)="","",HLOOKUP(CH$4,$BL$122:$BO$172,$BR29+1,0))</f>
        <v/>
      </c>
      <c r="CI29" s="2" t="n">
        <v>18</v>
      </c>
      <c r="CJ29" s="2" t="str">
        <f aca="false">IF(HLOOKUP(CJ$9,$AC$122:$AT$163,$CI29+1,0)="","",HLOOKUP(CJ$9,$AC$122:$AT$163,$CI29+1,0))</f>
        <v/>
      </c>
      <c r="CK29" s="2" t="str">
        <f aca="false">IF(HLOOKUP(CK$9,$AC$122:$AT$163,$CI29+1,0)="","",HLOOKUP(CK$9,$AC$122:$AT$163,$CI29+1,0))</f>
        <v>Leader</v>
      </c>
      <c r="CL29" s="2" t="str">
        <f aca="false">IF(HLOOKUP(CL$9,$AC$122:$AT$163,$CI29+1,0)="","",HLOOKUP(CL$9,$AC$122:$AT$163,$CI29+1,0))</f>
        <v>Pass Block</v>
      </c>
      <c r="CM29" s="2" t="str">
        <f aca="false">IF(HLOOKUP(CM$9,$AC$122:$AT$163,$CI29+1,0)="","",HLOOKUP(CM$9,$AC$122:$AT$163,$CI29+1,0))</f>
        <v>Juggernaut</v>
      </c>
      <c r="CN29" s="2" t="str">
        <f aca="false">IF(HLOOKUP(CN$9,$AC$122:$AT$163,$CI29+1,0)="","",HLOOKUP(CN$9,$AC$122:$AT$163,$CI29+1,0))</f>
        <v/>
      </c>
      <c r="CO29" s="2" t="str">
        <f aca="false">IF(HLOOKUP(CO$9,$AC$122:$AT$163,$CI29+1,0)="","",HLOOKUP(CO$9,$AC$122:$AT$163,$CI29+1,0))</f>
        <v/>
      </c>
      <c r="CP29" s="2" t="str">
        <f aca="false">IF(HLOOKUP(CP$9,$AC$122:$AT$163,$CI29+1,0)="","",HLOOKUP(CP$9,$AC$122:$AT$163,$CI29+1,0))</f>
        <v/>
      </c>
      <c r="CQ29" s="2" t="str">
        <f aca="false">IF(HLOOKUP(CQ$9,$AC$122:$AT$163,$CI29+1,0)="","",HLOOKUP(CQ$9,$AC$122:$AT$163,$CI29+1,0))</f>
        <v/>
      </c>
      <c r="CR29" s="2" t="str">
        <f aca="false">IF(HLOOKUP(CR$9,$AC$122:$AT$163,$CI29+1,0)="","",HLOOKUP(CR$9,$AC$122:$AT$163,$CI29+1,0))</f>
        <v/>
      </c>
      <c r="CS29" s="2" t="str">
        <f aca="false">IF(HLOOKUP(CS$9,$AC$122:$AT$163,$CI29+1,0)="","",HLOOKUP(CS$9,$AC$122:$AT$163,$CI29+1,0))</f>
        <v/>
      </c>
      <c r="CT29" s="2" t="str">
        <f aca="false">IF(HLOOKUP(CT$9,$AC$122:$AT$163,$CI29+1,0)="","",HLOOKUP(CT$9,$AC$122:$AT$163,$CI29+1,0))</f>
        <v/>
      </c>
      <c r="CU29" s="2" t="str">
        <f aca="false">IF(HLOOKUP(CU$9,$AC$122:$AT$163,$CI29+1,0)="","",HLOOKUP(CU$9,$AC$122:$AT$163,$CI29+1,0))</f>
        <v/>
      </c>
      <c r="CV29" s="2" t="str">
        <f aca="false">IF(HLOOKUP(CV$9,$AC$122:$AT$163,$CI29+1,0)="","",HLOOKUP(CV$9,$AC$122:$AT$163,$CI29+1,0))</f>
        <v/>
      </c>
      <c r="CW29" s="2" t="e">
        <f aca="false">IF(HLOOKUP(CW$9,$AC$122:$AT$163,$CI29+1,0)="","",HLOOKUP(CW$9,$AC$122:$AT$163,$CI29+1,0))</f>
        <v>#N/A</v>
      </c>
      <c r="CX29" s="2" t="e">
        <f aca="false">IF(HLOOKUP(CX$9,$AC$122:$AT$163,$CI29+1,0)="","",HLOOKUP(CX$9,$AC$122:$AT$163,$CI29+1,0))</f>
        <v>#N/A</v>
      </c>
      <c r="CY29" s="2" t="e">
        <f aca="false">IF(HLOOKUP(CY$9,$AC$122:$AT$163,$CI29+1,0)="","",HLOOKUP(CY$9,$AC$122:$AT$163,$CI29+1,0))</f>
        <v>#N/A</v>
      </c>
      <c r="CZ29" s="2" t="n">
        <v>18</v>
      </c>
      <c r="DA29" s="2" t="str">
        <f aca="false">IF(HLOOKUP(DA$10,$AT$122:$BJ$163,$CZ29+1,0)="","",HLOOKUP(DA$10,$AT$122:$BJ$163,$CZ29+1,0))</f>
        <v>Tentacles</v>
      </c>
      <c r="DB29" s="2" t="str">
        <f aca="false">IF(HLOOKUP(DB$10,$AT$122:$BJ$163,$CZ29+1,0)="","",HLOOKUP(DB$10,$AT$122:$BJ$163,$CZ29+1,0))</f>
        <v>Tentacles</v>
      </c>
      <c r="DC29" s="2" t="str">
        <f aca="false">IF(HLOOKUP(DC$10,$AT$122:$BJ$163,$CZ29+1,0)="","",HLOOKUP(DC$10,$AT$122:$BJ$163,$CZ29+1,0))</f>
        <v>Break Tackle</v>
      </c>
      <c r="DD29" s="2" t="str">
        <f aca="false">IF(HLOOKUP(DD$10,$AT$122:$BJ$163,$CZ29+1,0)="","",HLOOKUP(DD$10,$AT$122:$BJ$163,$CZ29+1,0))</f>
        <v>Tentacles</v>
      </c>
      <c r="DE29" s="2" t="str">
        <f aca="false">IF(HLOOKUP(DE$10,$AT$122:$BJ$163,$CZ29+1,0)="","",HLOOKUP(DE$10,$AT$122:$BJ$163,$CZ29+1,0))</f>
        <v>Pass Block</v>
      </c>
      <c r="DF29" s="2" t="str">
        <f aca="false">IF(HLOOKUP(DF$10,$AT$122:$BJ$163,$CZ29+1,0)="","",HLOOKUP(DF$10,$AT$122:$BJ$163,$CZ29+1,0))</f>
        <v/>
      </c>
      <c r="DG29" s="2" t="str">
        <f aca="false">IF(HLOOKUP(DG$10,$AT$122:$BJ$163,$CZ29+1,0)="","",HLOOKUP(DG$10,$AT$122:$BJ$163,$CZ29+1,0))</f>
        <v/>
      </c>
      <c r="DH29" s="2" t="str">
        <f aca="false">IF(HLOOKUP(DH$10,$AT$122:$BJ$163,$CZ29+1,0)="","",HLOOKUP(DH$10,$AT$122:$BJ$163,$CZ29+1,0))</f>
        <v/>
      </c>
      <c r="DI29" s="2" t="str">
        <f aca="false">IF(HLOOKUP(DI$10,$AT$122:$BJ$163,$CZ29+1,0)="","",HLOOKUP(DI$10,$AT$122:$BJ$163,$CZ29+1,0))</f>
        <v/>
      </c>
      <c r="DJ29" s="2" t="str">
        <f aca="false">IF(HLOOKUP(DJ$10,$AT$122:$BJ$163,$CZ29+1,0)="","",HLOOKUP(DJ$10,$AT$122:$BJ$163,$CZ29+1,0))</f>
        <v/>
      </c>
      <c r="DK29" s="2" t="str">
        <f aca="false">IF(HLOOKUP(DK$10,$AT$122:$BJ$163,$CZ29+1,0)="","",HLOOKUP(DK$10,$AT$122:$BJ$163,$CZ29+1,0))</f>
        <v/>
      </c>
      <c r="DL29" s="2" t="str">
        <f aca="false">IF(HLOOKUP(DL$10,$AT$122:$BJ$163,$CZ29+1,0)="","",HLOOKUP(DL$10,$AT$122:$BJ$163,$CZ29+1,0))</f>
        <v/>
      </c>
      <c r="DM29" s="2" t="str">
        <f aca="false">IF(HLOOKUP(DM$10,$AT$122:$BJ$163,$CZ29+1,0)="","",HLOOKUP(DM$10,$AT$122:$BJ$163,$CZ29+1,0))</f>
        <v/>
      </c>
      <c r="DN29" s="2" t="e">
        <f aca="false">IF(HLOOKUP(DN$10,$AT$122:$BJ$163,$CZ29+1,0)="","",HLOOKUP(DN$10,$AT$122:$BJ$163,$CZ29+1,0))</f>
        <v>#N/A</v>
      </c>
      <c r="DO29" s="2" t="e">
        <f aca="false">IF(HLOOKUP(DO$10,$AT$122:$BJ$163,$CZ29+1,0)="","",HLOOKUP(DO$10,$AT$122:$BJ$163,$CZ29+1,0))</f>
        <v>#N/A</v>
      </c>
      <c r="DP29" s="2" t="e">
        <f aca="false">IF(HLOOKUP(DP$10,$AT$122:$BJ$163,$CZ29+1,0)="","",HLOOKUP(DP$10,$AT$122:$BJ$163,$CZ29+1,0))</f>
        <v>#N/A</v>
      </c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7.1" hidden="false" customHeight="true" outlineLevel="0" collapsed="false">
      <c r="A30" s="0"/>
      <c r="B30" s="24"/>
      <c r="C30" s="98" t="n">
        <v>0</v>
      </c>
      <c r="D30" s="99" t="s">
        <v>82</v>
      </c>
      <c r="E30" s="100" t="n">
        <f aca="false">IF(ISERROR(1000*C30*$T$27),0,1000*C30*$T$27)</f>
        <v>0</v>
      </c>
      <c r="F30" s="13"/>
      <c r="G30" s="13"/>
      <c r="H30" s="13"/>
      <c r="I30" s="13"/>
      <c r="J30" s="90" t="s">
        <v>83</v>
      </c>
      <c r="K30" s="92" t="n">
        <f aca="false">1000*SUM(BC7:BC22)</f>
        <v>60000</v>
      </c>
      <c r="L30" s="92"/>
      <c r="M30" s="92" t="n">
        <f aca="false">1000*SUM(BD7:BD22)</f>
        <v>40000</v>
      </c>
      <c r="N30" s="92"/>
      <c r="O30" s="101" t="n">
        <f aca="false">1000*SUM(BE7:BE22)</f>
        <v>40000</v>
      </c>
      <c r="P30" s="16"/>
      <c r="Q30" s="0"/>
      <c r="R30" s="0"/>
      <c r="S30" s="102"/>
      <c r="T30" s="103" t="str">
        <f aca="false">IF(K25/1000&lt;T29,"You need more players or staff"&amp;CHAR(10),"")</f>
        <v/>
      </c>
      <c r="U30" s="103" t="str">
        <f aca="false">IF(K26/1000&gt;U29,"You spent too much money "&amp;CHAR(10),"")</f>
        <v/>
      </c>
      <c r="V30" s="103" t="str">
        <f aca="false">IF(M30/1000&gt;V29,"You exceeded the skill budget"&amp;CHAR(10),"")</f>
        <v/>
      </c>
      <c r="W30" s="103" t="str">
        <f aca="false">IF(O30/1000&gt;W29,"You exceeded the skill budget"&amp;CHAR(10),"")</f>
        <v/>
      </c>
      <c r="X30" s="104"/>
      <c r="Y30" s="2" t="n">
        <v>6</v>
      </c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2" t="n">
        <v>19</v>
      </c>
      <c r="BS30" s="2" t="str">
        <f aca="false">IF(HLOOKUP(BS$4,$BL$122:$BO$172,$BR30+1,0)="","",HLOOKUP(BS$4,$BL$122:$BO$172,$BR30+1,0))</f>
        <v>Guard</v>
      </c>
      <c r="BT30" s="2" t="str">
        <f aca="false">IF(HLOOKUP(BT$4,$BL$122:$BO$172,$BR30+1,0)="","",HLOOKUP(BT$4,$BL$122:$BO$172,$BR30+1,0))</f>
        <v>Guard</v>
      </c>
      <c r="BU30" s="2" t="str">
        <f aca="false">IF(HLOOKUP(BU$4,$BL$122:$BO$172,$BR30+1,0)="","",HLOOKUP(BU$4,$BL$122:$BO$172,$BR30+1,0))</f>
        <v>Guard</v>
      </c>
      <c r="BV30" s="2" t="str">
        <f aca="false">IF(HLOOKUP(BV$4,$BL$122:$BO$172,$BR30+1,0)="","",HLOOKUP(BV$4,$BL$122:$BO$172,$BR30+1,0))</f>
        <v>Guard</v>
      </c>
      <c r="BW30" s="2" t="str">
        <f aca="false">IF(HLOOKUP(BW$4,$BL$122:$BO$172,$BR30+1,0)="","",HLOOKUP(BW$4,$BL$122:$BO$172,$BR30+1,0))</f>
        <v>Guard</v>
      </c>
      <c r="BX30" s="2" t="str">
        <f aca="false">IF(HLOOKUP(BX$4,$BL$122:$BO$172,$BR30+1,0)="","",HLOOKUP(BX$4,$BL$122:$BO$172,$BR30+1,0))</f>
        <v/>
      </c>
      <c r="BY30" s="2" t="str">
        <f aca="false">IF(HLOOKUP(BY$4,$BL$122:$BO$172,$BR30+1,0)="","",HLOOKUP(BY$4,$BL$122:$BO$172,$BR30+1,0))</f>
        <v/>
      </c>
      <c r="BZ30" s="2" t="str">
        <f aca="false">IF(HLOOKUP(BZ$4,$BL$122:$BO$172,$BR30+1,0)="","",HLOOKUP(BZ$4,$BL$122:$BO$172,$BR30+1,0))</f>
        <v/>
      </c>
      <c r="CA30" s="2" t="str">
        <f aca="false">IF(HLOOKUP(CA$4,$BL$122:$BO$172,$BR30+1,0)="","",HLOOKUP(CA$4,$BL$122:$BO$172,$BR30+1,0))</f>
        <v/>
      </c>
      <c r="CB30" s="2" t="str">
        <f aca="false">IF(HLOOKUP(CB$4,$BL$122:$BO$172,$BR30+1,0)="","",HLOOKUP(CB$4,$BL$122:$BO$172,$BR30+1,0))</f>
        <v/>
      </c>
      <c r="CC30" s="2" t="str">
        <f aca="false">IF(HLOOKUP(CC$4,$BL$122:$BO$172,$BR30+1,0)="","",HLOOKUP(CC$4,$BL$122:$BO$172,$BR30+1,0))</f>
        <v/>
      </c>
      <c r="CD30" s="2" t="str">
        <f aca="false">IF(HLOOKUP(CD$4,$BL$122:$BO$172,$BR30+1,0)="","",HLOOKUP(CD$4,$BL$122:$BO$172,$BR30+1,0))</f>
        <v/>
      </c>
      <c r="CE30" s="2" t="str">
        <f aca="false">IF(HLOOKUP(CE$4,$BL$122:$BO$172,$BR30+1,0)="","",HLOOKUP(CE$4,$BL$122:$BO$172,$BR30+1,0))</f>
        <v/>
      </c>
      <c r="CF30" s="2" t="str">
        <f aca="false">IF(HLOOKUP(CF$4,$BL$122:$BO$172,$BR30+1,0)="","",HLOOKUP(CF$4,$BL$122:$BO$172,$BR30+1,0))</f>
        <v/>
      </c>
      <c r="CG30" s="2" t="str">
        <f aca="false">IF(HLOOKUP(CG$4,$BL$122:$BO$172,$BR30+1,0)="","",HLOOKUP(CG$4,$BL$122:$BO$172,$BR30+1,0))</f>
        <v/>
      </c>
      <c r="CH30" s="2" t="str">
        <f aca="false">IF(HLOOKUP(CH$4,$BL$122:$BO$172,$BR30+1,0)="","",HLOOKUP(CH$4,$BL$122:$BO$172,$BR30+1,0))</f>
        <v/>
      </c>
      <c r="CI30" s="2" t="n">
        <v>19</v>
      </c>
      <c r="CJ30" s="2" t="str">
        <f aca="false">IF(HLOOKUP(CJ$9,$AC$122:$AT$163,$CI30+1,0)="","",HLOOKUP(CJ$9,$AC$122:$AT$163,$CI30+1,0))</f>
        <v/>
      </c>
      <c r="CK30" s="2" t="str">
        <f aca="false">IF(HLOOKUP(CK$9,$AC$122:$AT$163,$CI30+1,0)="","",HLOOKUP(CK$9,$AC$122:$AT$163,$CI30+1,0))</f>
        <v>Nerves of Steel</v>
      </c>
      <c r="CL30" s="2" t="str">
        <f aca="false">IF(HLOOKUP(CL$9,$AC$122:$AT$163,$CI30+1,0)="","",HLOOKUP(CL$9,$AC$122:$AT$163,$CI30+1,0))</f>
        <v>Pro</v>
      </c>
      <c r="CM30" s="2" t="str">
        <f aca="false">IF(HLOOKUP(CM$9,$AC$122:$AT$163,$CI30+1,0)="","",HLOOKUP(CM$9,$AC$122:$AT$163,$CI30+1,0))</f>
        <v>Mighty Blow</v>
      </c>
      <c r="CN30" s="2" t="str">
        <f aca="false">IF(HLOOKUP(CN$9,$AC$122:$AT$163,$CI30+1,0)="","",HLOOKUP(CN$9,$AC$122:$AT$163,$CI30+1,0))</f>
        <v/>
      </c>
      <c r="CO30" s="2" t="str">
        <f aca="false">IF(HLOOKUP(CO$9,$AC$122:$AT$163,$CI30+1,0)="","",HLOOKUP(CO$9,$AC$122:$AT$163,$CI30+1,0))</f>
        <v/>
      </c>
      <c r="CP30" s="2" t="str">
        <f aca="false">IF(HLOOKUP(CP$9,$AC$122:$AT$163,$CI30+1,0)="","",HLOOKUP(CP$9,$AC$122:$AT$163,$CI30+1,0))</f>
        <v/>
      </c>
      <c r="CQ30" s="2" t="str">
        <f aca="false">IF(HLOOKUP(CQ$9,$AC$122:$AT$163,$CI30+1,0)="","",HLOOKUP(CQ$9,$AC$122:$AT$163,$CI30+1,0))</f>
        <v/>
      </c>
      <c r="CR30" s="2" t="str">
        <f aca="false">IF(HLOOKUP(CR$9,$AC$122:$AT$163,$CI30+1,0)="","",HLOOKUP(CR$9,$AC$122:$AT$163,$CI30+1,0))</f>
        <v/>
      </c>
      <c r="CS30" s="2" t="str">
        <f aca="false">IF(HLOOKUP(CS$9,$AC$122:$AT$163,$CI30+1,0)="","",HLOOKUP(CS$9,$AC$122:$AT$163,$CI30+1,0))</f>
        <v/>
      </c>
      <c r="CT30" s="2" t="str">
        <f aca="false">IF(HLOOKUP(CT$9,$AC$122:$AT$163,$CI30+1,0)="","",HLOOKUP(CT$9,$AC$122:$AT$163,$CI30+1,0))</f>
        <v/>
      </c>
      <c r="CU30" s="2" t="str">
        <f aca="false">IF(HLOOKUP(CU$9,$AC$122:$AT$163,$CI30+1,0)="","",HLOOKUP(CU$9,$AC$122:$AT$163,$CI30+1,0))</f>
        <v/>
      </c>
      <c r="CV30" s="2" t="str">
        <f aca="false">IF(HLOOKUP(CV$9,$AC$122:$AT$163,$CI30+1,0)="","",HLOOKUP(CV$9,$AC$122:$AT$163,$CI30+1,0))</f>
        <v/>
      </c>
      <c r="CW30" s="2" t="e">
        <f aca="false">IF(HLOOKUP(CW$9,$AC$122:$AT$163,$CI30+1,0)="","",HLOOKUP(CW$9,$AC$122:$AT$163,$CI30+1,0))</f>
        <v>#N/A</v>
      </c>
      <c r="CX30" s="2" t="e">
        <f aca="false">IF(HLOOKUP(CX$9,$AC$122:$AT$163,$CI30+1,0)="","",HLOOKUP(CX$9,$AC$122:$AT$163,$CI30+1,0))</f>
        <v>#N/A</v>
      </c>
      <c r="CY30" s="2" t="e">
        <f aca="false">IF(HLOOKUP(CY$9,$AC$122:$AT$163,$CI30+1,0)="","",HLOOKUP(CY$9,$AC$122:$AT$163,$CI30+1,0))</f>
        <v>#N/A</v>
      </c>
      <c r="CZ30" s="2" t="n">
        <v>19</v>
      </c>
      <c r="DA30" s="2" t="str">
        <f aca="false">IF(HLOOKUP(DA$10,$AT$122:$BJ$163,$CZ30+1,0)="","",HLOOKUP(DA$10,$AT$122:$BJ$163,$CZ30+1,0))</f>
        <v>Two Heads</v>
      </c>
      <c r="DB30" s="2" t="str">
        <f aca="false">IF(HLOOKUP(DB$10,$AT$122:$BJ$163,$CZ30+1,0)="","",HLOOKUP(DB$10,$AT$122:$BJ$163,$CZ30+1,0))</f>
        <v>Two Heads</v>
      </c>
      <c r="DC30" s="2" t="str">
        <f aca="false">IF(HLOOKUP(DC$10,$AT$122:$BJ$163,$CZ30+1,0)="","",HLOOKUP(DC$10,$AT$122:$BJ$163,$CZ30+1,0))</f>
        <v>Grab</v>
      </c>
      <c r="DD30" s="2" t="str">
        <f aca="false">IF(HLOOKUP(DD$10,$AT$122:$BJ$163,$CZ30+1,0)="","",HLOOKUP(DD$10,$AT$122:$BJ$163,$CZ30+1,0))</f>
        <v>Two Heads</v>
      </c>
      <c r="DE30" s="2" t="str">
        <f aca="false">IF(HLOOKUP(DE$10,$AT$122:$BJ$163,$CZ30+1,0)="","",HLOOKUP(DE$10,$AT$122:$BJ$163,$CZ30+1,0))</f>
        <v>Pro</v>
      </c>
      <c r="DF30" s="2" t="str">
        <f aca="false">IF(HLOOKUP(DF$10,$AT$122:$BJ$163,$CZ30+1,0)="","",HLOOKUP(DF$10,$AT$122:$BJ$163,$CZ30+1,0))</f>
        <v/>
      </c>
      <c r="DG30" s="2" t="str">
        <f aca="false">IF(HLOOKUP(DG$10,$AT$122:$BJ$163,$CZ30+1,0)="","",HLOOKUP(DG$10,$AT$122:$BJ$163,$CZ30+1,0))</f>
        <v/>
      </c>
      <c r="DH30" s="2" t="str">
        <f aca="false">IF(HLOOKUP(DH$10,$AT$122:$BJ$163,$CZ30+1,0)="","",HLOOKUP(DH$10,$AT$122:$BJ$163,$CZ30+1,0))</f>
        <v/>
      </c>
      <c r="DI30" s="2" t="str">
        <f aca="false">IF(HLOOKUP(DI$10,$AT$122:$BJ$163,$CZ30+1,0)="","",HLOOKUP(DI$10,$AT$122:$BJ$163,$CZ30+1,0))</f>
        <v/>
      </c>
      <c r="DJ30" s="2" t="str">
        <f aca="false">IF(HLOOKUP(DJ$10,$AT$122:$BJ$163,$CZ30+1,0)="","",HLOOKUP(DJ$10,$AT$122:$BJ$163,$CZ30+1,0))</f>
        <v/>
      </c>
      <c r="DK30" s="2" t="str">
        <f aca="false">IF(HLOOKUP(DK$10,$AT$122:$BJ$163,$CZ30+1,0)="","",HLOOKUP(DK$10,$AT$122:$BJ$163,$CZ30+1,0))</f>
        <v/>
      </c>
      <c r="DL30" s="2" t="str">
        <f aca="false">IF(HLOOKUP(DL$10,$AT$122:$BJ$163,$CZ30+1,0)="","",HLOOKUP(DL$10,$AT$122:$BJ$163,$CZ30+1,0))</f>
        <v/>
      </c>
      <c r="DM30" s="2" t="str">
        <f aca="false">IF(HLOOKUP(DM$10,$AT$122:$BJ$163,$CZ30+1,0)="","",HLOOKUP(DM$10,$AT$122:$BJ$163,$CZ30+1,0))</f>
        <v/>
      </c>
      <c r="DN30" s="2" t="e">
        <f aca="false">IF(HLOOKUP(DN$10,$AT$122:$BJ$163,$CZ30+1,0)="","",HLOOKUP(DN$10,$AT$122:$BJ$163,$CZ30+1,0))</f>
        <v>#N/A</v>
      </c>
      <c r="DO30" s="2" t="e">
        <f aca="false">IF(HLOOKUP(DO$10,$AT$122:$BJ$163,$CZ30+1,0)="","",HLOOKUP(DO$10,$AT$122:$BJ$163,$CZ30+1,0))</f>
        <v>#N/A</v>
      </c>
      <c r="DP30" s="2" t="e">
        <f aca="false">IF(HLOOKUP(DP$10,$AT$122:$BJ$163,$CZ30+1,0)="","",HLOOKUP(DP$10,$AT$122:$BJ$163,$CZ30+1,0))</f>
        <v>#N/A</v>
      </c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7.1" hidden="false" customHeight="true" outlineLevel="0" collapsed="false">
      <c r="A31" s="0"/>
      <c r="B31" s="105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7"/>
      <c r="Q31" s="0"/>
      <c r="R31" s="0"/>
      <c r="S31" s="0"/>
      <c r="T31" s="0"/>
      <c r="U31" s="0"/>
      <c r="V31" s="0"/>
      <c r="W31" s="0"/>
      <c r="X31" s="0"/>
      <c r="Y31" s="2" t="n">
        <v>7</v>
      </c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2" t="n">
        <v>20</v>
      </c>
      <c r="BS31" s="2" t="str">
        <f aca="false">IF(HLOOKUP(BS$4,$BL$122:$BO$172,$BR31+1,0)="","",HLOOKUP(BS$4,$BL$122:$BO$172,$BR31+1,0))</f>
        <v>Hail Mary Pass</v>
      </c>
      <c r="BT31" s="2" t="str">
        <f aca="false">IF(HLOOKUP(BT$4,$BL$122:$BO$172,$BR31+1,0)="","",HLOOKUP(BT$4,$BL$122:$BO$172,$BR31+1,0))</f>
        <v>Hail Mary Pass</v>
      </c>
      <c r="BU31" s="2" t="str">
        <f aca="false">IF(HLOOKUP(BU$4,$BL$122:$BO$172,$BR31+1,0)="","",HLOOKUP(BU$4,$BL$122:$BO$172,$BR31+1,0))</f>
        <v>Hail Mary Pass</v>
      </c>
      <c r="BV31" s="2" t="str">
        <f aca="false">IF(HLOOKUP(BV$4,$BL$122:$BO$172,$BR31+1,0)="","",HLOOKUP(BV$4,$BL$122:$BO$172,$BR31+1,0))</f>
        <v>Hail Mary Pass</v>
      </c>
      <c r="BW31" s="2" t="str">
        <f aca="false">IF(HLOOKUP(BW$4,$BL$122:$BO$172,$BR31+1,0)="","",HLOOKUP(BW$4,$BL$122:$BO$172,$BR31+1,0))</f>
        <v>Hail Mary Pass</v>
      </c>
      <c r="BX31" s="2" t="str">
        <f aca="false">IF(HLOOKUP(BX$4,$BL$122:$BO$172,$BR31+1,0)="","",HLOOKUP(BX$4,$BL$122:$BO$172,$BR31+1,0))</f>
        <v/>
      </c>
      <c r="BY31" s="2" t="str">
        <f aca="false">IF(HLOOKUP(BY$4,$BL$122:$BO$172,$BR31+1,0)="","",HLOOKUP(BY$4,$BL$122:$BO$172,$BR31+1,0))</f>
        <v/>
      </c>
      <c r="BZ31" s="2" t="str">
        <f aca="false">IF(HLOOKUP(BZ$4,$BL$122:$BO$172,$BR31+1,0)="","",HLOOKUP(BZ$4,$BL$122:$BO$172,$BR31+1,0))</f>
        <v/>
      </c>
      <c r="CA31" s="2" t="str">
        <f aca="false">IF(HLOOKUP(CA$4,$BL$122:$BO$172,$BR31+1,0)="","",HLOOKUP(CA$4,$BL$122:$BO$172,$BR31+1,0))</f>
        <v/>
      </c>
      <c r="CB31" s="2" t="str">
        <f aca="false">IF(HLOOKUP(CB$4,$BL$122:$BO$172,$BR31+1,0)="","",HLOOKUP(CB$4,$BL$122:$BO$172,$BR31+1,0))</f>
        <v/>
      </c>
      <c r="CC31" s="2" t="str">
        <f aca="false">IF(HLOOKUP(CC$4,$BL$122:$BO$172,$BR31+1,0)="","",HLOOKUP(CC$4,$BL$122:$BO$172,$BR31+1,0))</f>
        <v/>
      </c>
      <c r="CD31" s="2" t="str">
        <f aca="false">IF(HLOOKUP(CD$4,$BL$122:$BO$172,$BR31+1,0)="","",HLOOKUP(CD$4,$BL$122:$BO$172,$BR31+1,0))</f>
        <v/>
      </c>
      <c r="CE31" s="2" t="str">
        <f aca="false">IF(HLOOKUP(CE$4,$BL$122:$BO$172,$BR31+1,0)="","",HLOOKUP(CE$4,$BL$122:$BO$172,$BR31+1,0))</f>
        <v/>
      </c>
      <c r="CF31" s="2" t="str">
        <f aca="false">IF(HLOOKUP(CF$4,$BL$122:$BO$172,$BR31+1,0)="","",HLOOKUP(CF$4,$BL$122:$BO$172,$BR31+1,0))</f>
        <v/>
      </c>
      <c r="CG31" s="2" t="str">
        <f aca="false">IF(HLOOKUP(CG$4,$BL$122:$BO$172,$BR31+1,0)="","",HLOOKUP(CG$4,$BL$122:$BO$172,$BR31+1,0))</f>
        <v/>
      </c>
      <c r="CH31" s="2" t="str">
        <f aca="false">IF(HLOOKUP(CH$4,$BL$122:$BO$172,$BR31+1,0)="","",HLOOKUP(CH$4,$BL$122:$BO$172,$BR31+1,0))</f>
        <v/>
      </c>
      <c r="CI31" s="2" t="n">
        <v>20</v>
      </c>
      <c r="CJ31" s="2" t="str">
        <f aca="false">IF(HLOOKUP(CJ$9,$AC$122:$AT$163,$CI31+1,0)="","",HLOOKUP(CJ$9,$AC$122:$AT$163,$CI31+1,0))</f>
        <v/>
      </c>
      <c r="CK31" s="2" t="str">
        <f aca="false">IF(HLOOKUP(CK$9,$AC$122:$AT$163,$CI31+1,0)="","",HLOOKUP(CK$9,$AC$122:$AT$163,$CI31+1,0))</f>
        <v>Pass</v>
      </c>
      <c r="CL31" s="2" t="str">
        <f aca="false">IF(HLOOKUP(CL$9,$AC$122:$AT$163,$CI31+1,0)="","",HLOOKUP(CL$9,$AC$122:$AT$163,$CI31+1,0))</f>
        <v>Shadowing</v>
      </c>
      <c r="CM31" s="2" t="str">
        <f aca="false">IF(HLOOKUP(CM$9,$AC$122:$AT$163,$CI31+1,0)="","",HLOOKUP(CM$9,$AC$122:$AT$163,$CI31+1,0))</f>
        <v>Multiple Block</v>
      </c>
      <c r="CN31" s="2" t="str">
        <f aca="false">IF(HLOOKUP(CN$9,$AC$122:$AT$163,$CI31+1,0)="","",HLOOKUP(CN$9,$AC$122:$AT$163,$CI31+1,0))</f>
        <v/>
      </c>
      <c r="CO31" s="2" t="str">
        <f aca="false">IF(HLOOKUP(CO$9,$AC$122:$AT$163,$CI31+1,0)="","",HLOOKUP(CO$9,$AC$122:$AT$163,$CI31+1,0))</f>
        <v/>
      </c>
      <c r="CP31" s="2" t="str">
        <f aca="false">IF(HLOOKUP(CP$9,$AC$122:$AT$163,$CI31+1,0)="","",HLOOKUP(CP$9,$AC$122:$AT$163,$CI31+1,0))</f>
        <v/>
      </c>
      <c r="CQ31" s="2" t="str">
        <f aca="false">IF(HLOOKUP(CQ$9,$AC$122:$AT$163,$CI31+1,0)="","",HLOOKUP(CQ$9,$AC$122:$AT$163,$CI31+1,0))</f>
        <v/>
      </c>
      <c r="CR31" s="2" t="str">
        <f aca="false">IF(HLOOKUP(CR$9,$AC$122:$AT$163,$CI31+1,0)="","",HLOOKUP(CR$9,$AC$122:$AT$163,$CI31+1,0))</f>
        <v/>
      </c>
      <c r="CS31" s="2" t="str">
        <f aca="false">IF(HLOOKUP(CS$9,$AC$122:$AT$163,$CI31+1,0)="","",HLOOKUP(CS$9,$AC$122:$AT$163,$CI31+1,0))</f>
        <v/>
      </c>
      <c r="CT31" s="2" t="str">
        <f aca="false">IF(HLOOKUP(CT$9,$AC$122:$AT$163,$CI31+1,0)="","",HLOOKUP(CT$9,$AC$122:$AT$163,$CI31+1,0))</f>
        <v/>
      </c>
      <c r="CU31" s="2" t="str">
        <f aca="false">IF(HLOOKUP(CU$9,$AC$122:$AT$163,$CI31+1,0)="","",HLOOKUP(CU$9,$AC$122:$AT$163,$CI31+1,0))</f>
        <v/>
      </c>
      <c r="CV31" s="2" t="str">
        <f aca="false">IF(HLOOKUP(CV$9,$AC$122:$AT$163,$CI31+1,0)="","",HLOOKUP(CV$9,$AC$122:$AT$163,$CI31+1,0))</f>
        <v/>
      </c>
      <c r="CW31" s="2" t="e">
        <f aca="false">IF(HLOOKUP(CW$9,$AC$122:$AT$163,$CI31+1,0)="","",HLOOKUP(CW$9,$AC$122:$AT$163,$CI31+1,0))</f>
        <v>#N/A</v>
      </c>
      <c r="CX31" s="2" t="e">
        <f aca="false">IF(HLOOKUP(CX$9,$AC$122:$AT$163,$CI31+1,0)="","",HLOOKUP(CX$9,$AC$122:$AT$163,$CI31+1,0))</f>
        <v>#N/A</v>
      </c>
      <c r="CY31" s="2" t="e">
        <f aca="false">IF(HLOOKUP(CY$9,$AC$122:$AT$163,$CI31+1,0)="","",HLOOKUP(CY$9,$AC$122:$AT$163,$CI31+1,0))</f>
        <v>#N/A</v>
      </c>
      <c r="CZ31" s="2" t="n">
        <v>20</v>
      </c>
      <c r="DA31" s="2" t="str">
        <f aca="false">IF(HLOOKUP(DA$10,$AT$122:$BJ$163,$CZ31+1,0)="","",HLOOKUP(DA$10,$AT$122:$BJ$163,$CZ31+1,0))</f>
        <v>Very Long Legs</v>
      </c>
      <c r="DB31" s="2" t="str">
        <f aca="false">IF(HLOOKUP(DB$10,$AT$122:$BJ$163,$CZ31+1,0)="","",HLOOKUP(DB$10,$AT$122:$BJ$163,$CZ31+1,0))</f>
        <v>Very Long Legs</v>
      </c>
      <c r="DC31" s="2" t="str">
        <f aca="false">IF(HLOOKUP(DC$10,$AT$122:$BJ$163,$CZ31+1,0)="","",HLOOKUP(DC$10,$AT$122:$BJ$163,$CZ31+1,0))</f>
        <v>Guard</v>
      </c>
      <c r="DD31" s="2" t="str">
        <f aca="false">IF(HLOOKUP(DD$10,$AT$122:$BJ$163,$CZ31+1,0)="","",HLOOKUP(DD$10,$AT$122:$BJ$163,$CZ31+1,0))</f>
        <v>Very Long Legs</v>
      </c>
      <c r="DE31" s="2" t="str">
        <f aca="false">IF(HLOOKUP(DE$10,$AT$122:$BJ$163,$CZ31+1,0)="","",HLOOKUP(DE$10,$AT$122:$BJ$163,$CZ31+1,0))</f>
        <v>Shadowing</v>
      </c>
      <c r="DF31" s="2" t="str">
        <f aca="false">IF(HLOOKUP(DF$10,$AT$122:$BJ$163,$CZ31+1,0)="","",HLOOKUP(DF$10,$AT$122:$BJ$163,$CZ31+1,0))</f>
        <v/>
      </c>
      <c r="DG31" s="2" t="str">
        <f aca="false">IF(HLOOKUP(DG$10,$AT$122:$BJ$163,$CZ31+1,0)="","",HLOOKUP(DG$10,$AT$122:$BJ$163,$CZ31+1,0))</f>
        <v/>
      </c>
      <c r="DH31" s="2" t="str">
        <f aca="false">IF(HLOOKUP(DH$10,$AT$122:$BJ$163,$CZ31+1,0)="","",HLOOKUP(DH$10,$AT$122:$BJ$163,$CZ31+1,0))</f>
        <v/>
      </c>
      <c r="DI31" s="2" t="str">
        <f aca="false">IF(HLOOKUP(DI$10,$AT$122:$BJ$163,$CZ31+1,0)="","",HLOOKUP(DI$10,$AT$122:$BJ$163,$CZ31+1,0))</f>
        <v/>
      </c>
      <c r="DJ31" s="2" t="str">
        <f aca="false">IF(HLOOKUP(DJ$10,$AT$122:$BJ$163,$CZ31+1,0)="","",HLOOKUP(DJ$10,$AT$122:$BJ$163,$CZ31+1,0))</f>
        <v/>
      </c>
      <c r="DK31" s="2" t="str">
        <f aca="false">IF(HLOOKUP(DK$10,$AT$122:$BJ$163,$CZ31+1,0)="","",HLOOKUP(DK$10,$AT$122:$BJ$163,$CZ31+1,0))</f>
        <v/>
      </c>
      <c r="DL31" s="2" t="str">
        <f aca="false">IF(HLOOKUP(DL$10,$AT$122:$BJ$163,$CZ31+1,0)="","",HLOOKUP(DL$10,$AT$122:$BJ$163,$CZ31+1,0))</f>
        <v/>
      </c>
      <c r="DM31" s="2" t="str">
        <f aca="false">IF(HLOOKUP(DM$10,$AT$122:$BJ$163,$CZ31+1,0)="","",HLOOKUP(DM$10,$AT$122:$BJ$163,$CZ31+1,0))</f>
        <v/>
      </c>
      <c r="DN31" s="2" t="e">
        <f aca="false">IF(HLOOKUP(DN$10,$AT$122:$BJ$163,$CZ31+1,0)="","",HLOOKUP(DN$10,$AT$122:$BJ$163,$CZ31+1,0))</f>
        <v>#N/A</v>
      </c>
      <c r="DO31" s="2" t="e">
        <f aca="false">IF(HLOOKUP(DO$10,$AT$122:$BJ$163,$CZ31+1,0)="","",HLOOKUP(DO$10,$AT$122:$BJ$163,$CZ31+1,0))</f>
        <v>#N/A</v>
      </c>
      <c r="DP31" s="2" t="e">
        <f aca="false">IF(HLOOKUP(DP$10,$AT$122:$BJ$163,$CZ31+1,0)="","",HLOOKUP(DP$10,$AT$122:$BJ$163,$CZ31+1,0))</f>
        <v>#N/A</v>
      </c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s="1" customFormat="true" ht="15" hidden="false" customHeight="false" outlineLevel="0" collapsed="false">
      <c r="T32" s="108"/>
      <c r="Y32" s="1" t="n">
        <v>8</v>
      </c>
      <c r="AF32" s="5"/>
      <c r="BC32" s="5"/>
      <c r="BD32" s="5"/>
      <c r="BE32" s="5"/>
      <c r="BR32" s="1" t="n">
        <v>21</v>
      </c>
      <c r="BS32" s="1" t="str">
        <f aca="false">IF(HLOOKUP(BS$4,$BL$122:$BO$172,$BR32+1,0)="","",HLOOKUP(BS$4,$BL$122:$BO$172,$BR32+1,0))</f>
        <v>Horns</v>
      </c>
      <c r="BT32" s="1" t="str">
        <f aca="false">IF(HLOOKUP(BT$4,$BL$122:$BO$172,$BR32+1,0)="","",HLOOKUP(BT$4,$BL$122:$BO$172,$BR32+1,0))</f>
        <v>Horns</v>
      </c>
      <c r="BU32" s="1" t="str">
        <f aca="false">IF(HLOOKUP(BU$4,$BL$122:$BO$172,$BR32+1,0)="","",HLOOKUP(BU$4,$BL$122:$BO$172,$BR32+1,0))</f>
        <v>Horns</v>
      </c>
      <c r="BV32" s="1" t="str">
        <f aca="false">IF(HLOOKUP(BV$4,$BL$122:$BO$172,$BR32+1,0)="","",HLOOKUP(BV$4,$BL$122:$BO$172,$BR32+1,0))</f>
        <v>Horns</v>
      </c>
      <c r="BW32" s="1" t="str">
        <f aca="false">IF(HLOOKUP(BW$4,$BL$122:$BO$172,$BR32+1,0)="","",HLOOKUP(BW$4,$BL$122:$BO$172,$BR32+1,0))</f>
        <v>Horns</v>
      </c>
      <c r="BX32" s="1" t="str">
        <f aca="false">IF(HLOOKUP(BX$4,$BL$122:$BO$172,$BR32+1,0)="","",HLOOKUP(BX$4,$BL$122:$BO$172,$BR32+1,0))</f>
        <v/>
      </c>
      <c r="BY32" s="1" t="str">
        <f aca="false">IF(HLOOKUP(BY$4,$BL$122:$BO$172,$BR32+1,0)="","",HLOOKUP(BY$4,$BL$122:$BO$172,$BR32+1,0))</f>
        <v/>
      </c>
      <c r="BZ32" s="1" t="str">
        <f aca="false">IF(HLOOKUP(BZ$4,$BL$122:$BO$172,$BR32+1,0)="","",HLOOKUP(BZ$4,$BL$122:$BO$172,$BR32+1,0))</f>
        <v/>
      </c>
      <c r="CA32" s="1" t="str">
        <f aca="false">IF(HLOOKUP(CA$4,$BL$122:$BO$172,$BR32+1,0)="","",HLOOKUP(CA$4,$BL$122:$BO$172,$BR32+1,0))</f>
        <v/>
      </c>
      <c r="CB32" s="1" t="str">
        <f aca="false">IF(HLOOKUP(CB$4,$BL$122:$BO$172,$BR32+1,0)="","",HLOOKUP(CB$4,$BL$122:$BO$172,$BR32+1,0))</f>
        <v/>
      </c>
      <c r="CC32" s="1" t="str">
        <f aca="false">IF(HLOOKUP(CC$4,$BL$122:$BO$172,$BR32+1,0)="","",HLOOKUP(CC$4,$BL$122:$BO$172,$BR32+1,0))</f>
        <v/>
      </c>
      <c r="CD32" s="1" t="str">
        <f aca="false">IF(HLOOKUP(CD$4,$BL$122:$BO$172,$BR32+1,0)="","",HLOOKUP(CD$4,$BL$122:$BO$172,$BR32+1,0))</f>
        <v/>
      </c>
      <c r="CE32" s="1" t="str">
        <f aca="false">IF(HLOOKUP(CE$4,$BL$122:$BO$172,$BR32+1,0)="","",HLOOKUP(CE$4,$BL$122:$BO$172,$BR32+1,0))</f>
        <v/>
      </c>
      <c r="CF32" s="1" t="str">
        <f aca="false">IF(HLOOKUP(CF$4,$BL$122:$BO$172,$BR32+1,0)="","",HLOOKUP(CF$4,$BL$122:$BO$172,$BR32+1,0))</f>
        <v/>
      </c>
      <c r="CG32" s="1" t="str">
        <f aca="false">IF(HLOOKUP(CG$4,$BL$122:$BO$172,$BR32+1,0)="","",HLOOKUP(CG$4,$BL$122:$BO$172,$BR32+1,0))</f>
        <v/>
      </c>
      <c r="CH32" s="1" t="str">
        <f aca="false">IF(HLOOKUP(CH$4,$BL$122:$BO$172,$BR32+1,0)="","",HLOOKUP(CH$4,$BL$122:$BO$172,$BR32+1,0))</f>
        <v/>
      </c>
      <c r="CI32" s="1" t="n">
        <v>21</v>
      </c>
      <c r="CJ32" s="1" t="str">
        <f aca="false">IF(HLOOKUP(CJ$9,$AC$122:$AT$163,$CI32+1,0)="","",HLOOKUP(CJ$9,$AC$122:$AT$163,$CI32+1,0))</f>
        <v/>
      </c>
      <c r="CK32" s="1" t="str">
        <f aca="false">IF(HLOOKUP(CK$9,$AC$122:$AT$163,$CI32+1,0)="","",HLOOKUP(CK$9,$AC$122:$AT$163,$CI32+1,0))</f>
        <v>Save Throw</v>
      </c>
      <c r="CL32" s="1" t="str">
        <f aca="false">IF(HLOOKUP(CL$9,$AC$122:$AT$163,$CI32+1,0)="","",HLOOKUP(CL$9,$AC$122:$AT$163,$CI32+1,0))</f>
        <v>Strip Ball</v>
      </c>
      <c r="CM32" s="1" t="str">
        <f aca="false">IF(HLOOKUP(CM$9,$AC$122:$AT$163,$CI32+1,0)="","",HLOOKUP(CM$9,$AC$122:$AT$163,$CI32+1,0))</f>
        <v>Piling On</v>
      </c>
      <c r="CN32" s="1" t="str">
        <f aca="false">IF(HLOOKUP(CN$9,$AC$122:$AT$163,$CI32+1,0)="","",HLOOKUP(CN$9,$AC$122:$AT$163,$CI32+1,0))</f>
        <v/>
      </c>
      <c r="CO32" s="1" t="str">
        <f aca="false">IF(HLOOKUP(CO$9,$AC$122:$AT$163,$CI32+1,0)="","",HLOOKUP(CO$9,$AC$122:$AT$163,$CI32+1,0))</f>
        <v/>
      </c>
      <c r="CP32" s="1" t="str">
        <f aca="false">IF(HLOOKUP(CP$9,$AC$122:$AT$163,$CI32+1,0)="","",HLOOKUP(CP$9,$AC$122:$AT$163,$CI32+1,0))</f>
        <v/>
      </c>
      <c r="CQ32" s="1" t="str">
        <f aca="false">IF(HLOOKUP(CQ$9,$AC$122:$AT$163,$CI32+1,0)="","",HLOOKUP(CQ$9,$AC$122:$AT$163,$CI32+1,0))</f>
        <v/>
      </c>
      <c r="CR32" s="1" t="str">
        <f aca="false">IF(HLOOKUP(CR$9,$AC$122:$AT$163,$CI32+1,0)="","",HLOOKUP(CR$9,$AC$122:$AT$163,$CI32+1,0))</f>
        <v/>
      </c>
      <c r="CS32" s="1" t="str">
        <f aca="false">IF(HLOOKUP(CS$9,$AC$122:$AT$163,$CI32+1,0)="","",HLOOKUP(CS$9,$AC$122:$AT$163,$CI32+1,0))</f>
        <v/>
      </c>
      <c r="CT32" s="1" t="str">
        <f aca="false">IF(HLOOKUP(CT$9,$AC$122:$AT$163,$CI32+1,0)="","",HLOOKUP(CT$9,$AC$122:$AT$163,$CI32+1,0))</f>
        <v/>
      </c>
      <c r="CU32" s="1" t="str">
        <f aca="false">IF(HLOOKUP(CU$9,$AC$122:$AT$163,$CI32+1,0)="","",HLOOKUP(CU$9,$AC$122:$AT$163,$CI32+1,0))</f>
        <v/>
      </c>
      <c r="CV32" s="1" t="str">
        <f aca="false">IF(HLOOKUP(CV$9,$AC$122:$AT$163,$CI32+1,0)="","",HLOOKUP(CV$9,$AC$122:$AT$163,$CI32+1,0))</f>
        <v/>
      </c>
      <c r="CW32" s="1" t="e">
        <f aca="false">IF(HLOOKUP(CW$9,$AC$122:$AT$163,$CI32+1,0)="","",HLOOKUP(CW$9,$AC$122:$AT$163,$CI32+1,0))</f>
        <v>#N/A</v>
      </c>
      <c r="CX32" s="1" t="e">
        <f aca="false">IF(HLOOKUP(CX$9,$AC$122:$AT$163,$CI32+1,0)="","",HLOOKUP(CX$9,$AC$122:$AT$163,$CI32+1,0))</f>
        <v>#N/A</v>
      </c>
      <c r="CY32" s="1" t="e">
        <f aca="false">IF(HLOOKUP(CY$9,$AC$122:$AT$163,$CI32+1,0)="","",HLOOKUP(CY$9,$AC$122:$AT$163,$CI32+1,0))</f>
        <v>#N/A</v>
      </c>
      <c r="CZ32" s="1" t="n">
        <v>21</v>
      </c>
      <c r="DA32" s="1" t="str">
        <f aca="false">IF(HLOOKUP(DA$10,$AT$122:$BJ$163,$CZ32+1,0)="","",HLOOKUP(DA$10,$AT$122:$BJ$163,$CZ32+1,0))</f>
        <v>Accurate</v>
      </c>
      <c r="DB32" s="1" t="str">
        <f aca="false">IF(HLOOKUP(DB$10,$AT$122:$BJ$163,$CZ32+1,0)="","",HLOOKUP(DB$10,$AT$122:$BJ$163,$CZ32+1,0))</f>
        <v>Break Tackle</v>
      </c>
      <c r="DC32" s="1" t="str">
        <f aca="false">IF(HLOOKUP(DC$10,$AT$122:$BJ$163,$CZ32+1,0)="","",HLOOKUP(DC$10,$AT$122:$BJ$163,$CZ32+1,0))</f>
        <v>Juggernaut</v>
      </c>
      <c r="DD32" s="1" t="str">
        <f aca="false">IF(HLOOKUP(DD$10,$AT$122:$BJ$163,$CZ32+1,0)="","",HLOOKUP(DD$10,$AT$122:$BJ$163,$CZ32+1,0))</f>
        <v>Accurate</v>
      </c>
      <c r="DE32" s="1" t="str">
        <f aca="false">IF(HLOOKUP(DE$10,$AT$122:$BJ$163,$CZ32+1,0)="","",HLOOKUP(DE$10,$AT$122:$BJ$163,$CZ32+1,0))</f>
        <v>Strip Ball</v>
      </c>
      <c r="DF32" s="1" t="str">
        <f aca="false">IF(HLOOKUP(DF$10,$AT$122:$BJ$163,$CZ32+1,0)="","",HLOOKUP(DF$10,$AT$122:$BJ$163,$CZ32+1,0))</f>
        <v/>
      </c>
      <c r="DG32" s="1" t="str">
        <f aca="false">IF(HLOOKUP(DG$10,$AT$122:$BJ$163,$CZ32+1,0)="","",HLOOKUP(DG$10,$AT$122:$BJ$163,$CZ32+1,0))</f>
        <v/>
      </c>
      <c r="DH32" s="1" t="str">
        <f aca="false">IF(HLOOKUP(DH$10,$AT$122:$BJ$163,$CZ32+1,0)="","",HLOOKUP(DH$10,$AT$122:$BJ$163,$CZ32+1,0))</f>
        <v/>
      </c>
      <c r="DI32" s="1" t="str">
        <f aca="false">IF(HLOOKUP(DI$10,$AT$122:$BJ$163,$CZ32+1,0)="","",HLOOKUP(DI$10,$AT$122:$BJ$163,$CZ32+1,0))</f>
        <v/>
      </c>
      <c r="DJ32" s="1" t="str">
        <f aca="false">IF(HLOOKUP(DJ$10,$AT$122:$BJ$163,$CZ32+1,0)="","",HLOOKUP(DJ$10,$AT$122:$BJ$163,$CZ32+1,0))</f>
        <v/>
      </c>
      <c r="DK32" s="1" t="str">
        <f aca="false">IF(HLOOKUP(DK$10,$AT$122:$BJ$163,$CZ32+1,0)="","",HLOOKUP(DK$10,$AT$122:$BJ$163,$CZ32+1,0))</f>
        <v/>
      </c>
      <c r="DL32" s="1" t="str">
        <f aca="false">IF(HLOOKUP(DL$10,$AT$122:$BJ$163,$CZ32+1,0)="","",HLOOKUP(DL$10,$AT$122:$BJ$163,$CZ32+1,0))</f>
        <v/>
      </c>
      <c r="DM32" s="1" t="str">
        <f aca="false">IF(HLOOKUP(DM$10,$AT$122:$BJ$163,$CZ32+1,0)="","",HLOOKUP(DM$10,$AT$122:$BJ$163,$CZ32+1,0))</f>
        <v/>
      </c>
      <c r="DN32" s="1" t="e">
        <f aca="false">IF(HLOOKUP(DN$10,$AT$122:$BJ$163,$CZ32+1,0)="","",HLOOKUP(DN$10,$AT$122:$BJ$163,$CZ32+1,0))</f>
        <v>#N/A</v>
      </c>
      <c r="DO32" s="1" t="e">
        <f aca="false">IF(HLOOKUP(DO$10,$AT$122:$BJ$163,$CZ32+1,0)="","",HLOOKUP(DO$10,$AT$122:$BJ$163,$CZ32+1,0))</f>
        <v>#N/A</v>
      </c>
      <c r="DP32" s="1" t="e">
        <f aca="false">IF(HLOOKUP(DP$10,$AT$122:$BJ$163,$CZ32+1,0)="","",HLOOKUP(DP$10,$AT$122:$BJ$163,$CZ32+1,0))</f>
        <v>#N/A</v>
      </c>
    </row>
    <row r="33" s="1" customFormat="true" ht="15" hidden="false" customHeight="false" outlineLevel="0" collapsed="false">
      <c r="T33" s="108"/>
      <c r="Y33" s="1" t="n">
        <v>9</v>
      </c>
      <c r="AF33" s="5"/>
      <c r="BC33" s="5"/>
      <c r="BD33" s="5"/>
      <c r="BE33" s="5"/>
      <c r="BR33" s="1" t="n">
        <v>22</v>
      </c>
      <c r="BS33" s="1" t="str">
        <f aca="false">IF(HLOOKUP(BS$4,$BL$122:$BO$172,$BR33+1,0)="","",HLOOKUP(BS$4,$BL$122:$BO$172,$BR33+1,0))</f>
        <v>Juggernaut</v>
      </c>
      <c r="BT33" s="1" t="str">
        <f aca="false">IF(HLOOKUP(BT$4,$BL$122:$BO$172,$BR33+1,0)="","",HLOOKUP(BT$4,$BL$122:$BO$172,$BR33+1,0))</f>
        <v>Juggernaut</v>
      </c>
      <c r="BU33" s="1" t="str">
        <f aca="false">IF(HLOOKUP(BU$4,$BL$122:$BO$172,$BR33+1,0)="","",HLOOKUP(BU$4,$BL$122:$BO$172,$BR33+1,0))</f>
        <v>Juggernaut</v>
      </c>
      <c r="BV33" s="1" t="str">
        <f aca="false">IF(HLOOKUP(BV$4,$BL$122:$BO$172,$BR33+1,0)="","",HLOOKUP(BV$4,$BL$122:$BO$172,$BR33+1,0))</f>
        <v>Juggernaut</v>
      </c>
      <c r="BW33" s="1" t="str">
        <f aca="false">IF(HLOOKUP(BW$4,$BL$122:$BO$172,$BR33+1,0)="","",HLOOKUP(BW$4,$BL$122:$BO$172,$BR33+1,0))</f>
        <v>Juggernaut</v>
      </c>
      <c r="BX33" s="1" t="str">
        <f aca="false">IF(HLOOKUP(BX$4,$BL$122:$BO$172,$BR33+1,0)="","",HLOOKUP(BX$4,$BL$122:$BO$172,$BR33+1,0))</f>
        <v/>
      </c>
      <c r="BY33" s="1" t="str">
        <f aca="false">IF(HLOOKUP(BY$4,$BL$122:$BO$172,$BR33+1,0)="","",HLOOKUP(BY$4,$BL$122:$BO$172,$BR33+1,0))</f>
        <v/>
      </c>
      <c r="BZ33" s="1" t="str">
        <f aca="false">IF(HLOOKUP(BZ$4,$BL$122:$BO$172,$BR33+1,0)="","",HLOOKUP(BZ$4,$BL$122:$BO$172,$BR33+1,0))</f>
        <v/>
      </c>
      <c r="CA33" s="1" t="str">
        <f aca="false">IF(HLOOKUP(CA$4,$BL$122:$BO$172,$BR33+1,0)="","",HLOOKUP(CA$4,$BL$122:$BO$172,$BR33+1,0))</f>
        <v/>
      </c>
      <c r="CB33" s="1" t="str">
        <f aca="false">IF(HLOOKUP(CB$4,$BL$122:$BO$172,$BR33+1,0)="","",HLOOKUP(CB$4,$BL$122:$BO$172,$BR33+1,0))</f>
        <v/>
      </c>
      <c r="CC33" s="1" t="str">
        <f aca="false">IF(HLOOKUP(CC$4,$BL$122:$BO$172,$BR33+1,0)="","",HLOOKUP(CC$4,$BL$122:$BO$172,$BR33+1,0))</f>
        <v/>
      </c>
      <c r="CD33" s="1" t="str">
        <f aca="false">IF(HLOOKUP(CD$4,$BL$122:$BO$172,$BR33+1,0)="","",HLOOKUP(CD$4,$BL$122:$BO$172,$BR33+1,0))</f>
        <v/>
      </c>
      <c r="CE33" s="1" t="str">
        <f aca="false">IF(HLOOKUP(CE$4,$BL$122:$BO$172,$BR33+1,0)="","",HLOOKUP(CE$4,$BL$122:$BO$172,$BR33+1,0))</f>
        <v/>
      </c>
      <c r="CF33" s="1" t="str">
        <f aca="false">IF(HLOOKUP(CF$4,$BL$122:$BO$172,$BR33+1,0)="","",HLOOKUP(CF$4,$BL$122:$BO$172,$BR33+1,0))</f>
        <v/>
      </c>
      <c r="CG33" s="1" t="str">
        <f aca="false">IF(HLOOKUP(CG$4,$BL$122:$BO$172,$BR33+1,0)="","",HLOOKUP(CG$4,$BL$122:$BO$172,$BR33+1,0))</f>
        <v/>
      </c>
      <c r="CH33" s="1" t="str">
        <f aca="false">IF(HLOOKUP(CH$4,$BL$122:$BO$172,$BR33+1,0)="","",HLOOKUP(CH$4,$BL$122:$BO$172,$BR33+1,0))</f>
        <v/>
      </c>
      <c r="CI33" s="1" t="n">
        <v>22</v>
      </c>
      <c r="CJ33" s="1" t="str">
        <f aca="false">IF(HLOOKUP(CJ$9,$AC$122:$AT$163,$CI33+1,0)="","",HLOOKUP(CJ$9,$AC$122:$AT$163,$CI33+1,0))</f>
        <v/>
      </c>
      <c r="CK33" s="1" t="str">
        <f aca="false">IF(HLOOKUP(CK$9,$AC$122:$AT$163,$CI33+1,0)="","",HLOOKUP(CK$9,$AC$122:$AT$163,$CI33+1,0))</f>
        <v/>
      </c>
      <c r="CL33" s="1" t="str">
        <f aca="false">IF(HLOOKUP(CL$9,$AC$122:$AT$163,$CI33+1,0)="","",HLOOKUP(CL$9,$AC$122:$AT$163,$CI33+1,0))</f>
        <v>Sure Hands</v>
      </c>
      <c r="CM33" s="1" t="str">
        <f aca="false">IF(HLOOKUP(CM$9,$AC$122:$AT$163,$CI33+1,0)="","",HLOOKUP(CM$9,$AC$122:$AT$163,$CI33+1,0))</f>
        <v>Stand Firm</v>
      </c>
      <c r="CN33" s="1" t="str">
        <f aca="false">IF(HLOOKUP(CN$9,$AC$122:$AT$163,$CI33+1,0)="","",HLOOKUP(CN$9,$AC$122:$AT$163,$CI33+1,0))</f>
        <v/>
      </c>
      <c r="CO33" s="1" t="str">
        <f aca="false">IF(HLOOKUP(CO$9,$AC$122:$AT$163,$CI33+1,0)="","",HLOOKUP(CO$9,$AC$122:$AT$163,$CI33+1,0))</f>
        <v/>
      </c>
      <c r="CP33" s="1" t="str">
        <f aca="false">IF(HLOOKUP(CP$9,$AC$122:$AT$163,$CI33+1,0)="","",HLOOKUP(CP$9,$AC$122:$AT$163,$CI33+1,0))</f>
        <v/>
      </c>
      <c r="CQ33" s="1" t="str">
        <f aca="false">IF(HLOOKUP(CQ$9,$AC$122:$AT$163,$CI33+1,0)="","",HLOOKUP(CQ$9,$AC$122:$AT$163,$CI33+1,0))</f>
        <v/>
      </c>
      <c r="CR33" s="1" t="str">
        <f aca="false">IF(HLOOKUP(CR$9,$AC$122:$AT$163,$CI33+1,0)="","",HLOOKUP(CR$9,$AC$122:$AT$163,$CI33+1,0))</f>
        <v/>
      </c>
      <c r="CS33" s="1" t="str">
        <f aca="false">IF(HLOOKUP(CS$9,$AC$122:$AT$163,$CI33+1,0)="","",HLOOKUP(CS$9,$AC$122:$AT$163,$CI33+1,0))</f>
        <v/>
      </c>
      <c r="CT33" s="1" t="str">
        <f aca="false">IF(HLOOKUP(CT$9,$AC$122:$AT$163,$CI33+1,0)="","",HLOOKUP(CT$9,$AC$122:$AT$163,$CI33+1,0))</f>
        <v/>
      </c>
      <c r="CU33" s="1" t="str">
        <f aca="false">IF(HLOOKUP(CU$9,$AC$122:$AT$163,$CI33+1,0)="","",HLOOKUP(CU$9,$AC$122:$AT$163,$CI33+1,0))</f>
        <v/>
      </c>
      <c r="CV33" s="1" t="str">
        <f aca="false">IF(HLOOKUP(CV$9,$AC$122:$AT$163,$CI33+1,0)="","",HLOOKUP(CV$9,$AC$122:$AT$163,$CI33+1,0))</f>
        <v/>
      </c>
      <c r="CW33" s="1" t="e">
        <f aca="false">IF(HLOOKUP(CW$9,$AC$122:$AT$163,$CI33+1,0)="","",HLOOKUP(CW$9,$AC$122:$AT$163,$CI33+1,0))</f>
        <v>#N/A</v>
      </c>
      <c r="CX33" s="1" t="e">
        <f aca="false">IF(HLOOKUP(CX$9,$AC$122:$AT$163,$CI33+1,0)="","",HLOOKUP(CX$9,$AC$122:$AT$163,$CI33+1,0))</f>
        <v>#N/A</v>
      </c>
      <c r="CY33" s="1" t="e">
        <f aca="false">IF(HLOOKUP(CY$9,$AC$122:$AT$163,$CI33+1,0)="","",HLOOKUP(CY$9,$AC$122:$AT$163,$CI33+1,0))</f>
        <v>#N/A</v>
      </c>
      <c r="CZ33" s="1" t="n">
        <v>22</v>
      </c>
      <c r="DA33" s="1" t="str">
        <f aca="false">IF(HLOOKUP(DA$10,$AT$122:$BJ$163,$CZ33+1,0)="","",HLOOKUP(DA$10,$AT$122:$BJ$163,$CZ33+1,0))</f>
        <v>Dump-Off</v>
      </c>
      <c r="DB33" s="1" t="str">
        <f aca="false">IF(HLOOKUP(DB$10,$AT$122:$BJ$163,$CZ33+1,0)="","",HLOOKUP(DB$10,$AT$122:$BJ$163,$CZ33+1,0))</f>
        <v>Grab</v>
      </c>
      <c r="DC33" s="1" t="str">
        <f aca="false">IF(HLOOKUP(DC$10,$AT$122:$BJ$163,$CZ33+1,0)="","",HLOOKUP(DC$10,$AT$122:$BJ$163,$CZ33+1,0))</f>
        <v>Mighty Blow</v>
      </c>
      <c r="DD33" s="1" t="str">
        <f aca="false">IF(HLOOKUP(DD$10,$AT$122:$BJ$163,$CZ33+1,0)="","",HLOOKUP(DD$10,$AT$122:$BJ$163,$CZ33+1,0))</f>
        <v>Dump-Off</v>
      </c>
      <c r="DE33" s="1" t="str">
        <f aca="false">IF(HLOOKUP(DE$10,$AT$122:$BJ$163,$CZ33+1,0)="","",HLOOKUP(DE$10,$AT$122:$BJ$163,$CZ33+1,0))</f>
        <v>Sure Hands</v>
      </c>
      <c r="DF33" s="1" t="str">
        <f aca="false">IF(HLOOKUP(DF$10,$AT$122:$BJ$163,$CZ33+1,0)="","",HLOOKUP(DF$10,$AT$122:$BJ$163,$CZ33+1,0))</f>
        <v/>
      </c>
      <c r="DG33" s="1" t="str">
        <f aca="false">IF(HLOOKUP(DG$10,$AT$122:$BJ$163,$CZ33+1,0)="","",HLOOKUP(DG$10,$AT$122:$BJ$163,$CZ33+1,0))</f>
        <v/>
      </c>
      <c r="DH33" s="1" t="str">
        <f aca="false">IF(HLOOKUP(DH$10,$AT$122:$BJ$163,$CZ33+1,0)="","",HLOOKUP(DH$10,$AT$122:$BJ$163,$CZ33+1,0))</f>
        <v/>
      </c>
      <c r="DI33" s="1" t="str">
        <f aca="false">IF(HLOOKUP(DI$10,$AT$122:$BJ$163,$CZ33+1,0)="","",HLOOKUP(DI$10,$AT$122:$BJ$163,$CZ33+1,0))</f>
        <v/>
      </c>
      <c r="DJ33" s="1" t="str">
        <f aca="false">IF(HLOOKUP(DJ$10,$AT$122:$BJ$163,$CZ33+1,0)="","",HLOOKUP(DJ$10,$AT$122:$BJ$163,$CZ33+1,0))</f>
        <v/>
      </c>
      <c r="DK33" s="1" t="str">
        <f aca="false">IF(HLOOKUP(DK$10,$AT$122:$BJ$163,$CZ33+1,0)="","",HLOOKUP(DK$10,$AT$122:$BJ$163,$CZ33+1,0))</f>
        <v/>
      </c>
      <c r="DL33" s="1" t="str">
        <f aca="false">IF(HLOOKUP(DL$10,$AT$122:$BJ$163,$CZ33+1,0)="","",HLOOKUP(DL$10,$AT$122:$BJ$163,$CZ33+1,0))</f>
        <v/>
      </c>
      <c r="DM33" s="1" t="str">
        <f aca="false">IF(HLOOKUP(DM$10,$AT$122:$BJ$163,$CZ33+1,0)="","",HLOOKUP(DM$10,$AT$122:$BJ$163,$CZ33+1,0))</f>
        <v/>
      </c>
      <c r="DN33" s="1" t="e">
        <f aca="false">IF(HLOOKUP(DN$10,$AT$122:$BJ$163,$CZ33+1,0)="","",HLOOKUP(DN$10,$AT$122:$BJ$163,$CZ33+1,0))</f>
        <v>#N/A</v>
      </c>
      <c r="DO33" s="1" t="e">
        <f aca="false">IF(HLOOKUP(DO$10,$AT$122:$BJ$163,$CZ33+1,0)="","",HLOOKUP(DO$10,$AT$122:$BJ$163,$CZ33+1,0))</f>
        <v>#N/A</v>
      </c>
      <c r="DP33" s="1" t="e">
        <f aca="false">IF(HLOOKUP(DP$10,$AT$122:$BJ$163,$CZ33+1,0)="","",HLOOKUP(DP$10,$AT$122:$BJ$163,$CZ33+1,0))</f>
        <v>#N/A</v>
      </c>
    </row>
    <row r="34" s="1" customFormat="true" ht="15" hidden="false" customHeight="false" outlineLevel="0" collapsed="false">
      <c r="T34" s="108"/>
      <c r="Y34" s="0"/>
      <c r="AF34" s="5"/>
      <c r="BC34" s="5"/>
      <c r="BD34" s="5"/>
      <c r="BE34" s="5"/>
      <c r="BR34" s="1" t="n">
        <v>23</v>
      </c>
      <c r="BS34" s="1" t="str">
        <f aca="false">IF(HLOOKUP(BS$4,$BL$122:$BO$172,$BR34+1,0)="","",HLOOKUP(BS$4,$BL$122:$BO$172,$BR34+1,0))</f>
        <v>Jump Up</v>
      </c>
      <c r="BT34" s="1" t="str">
        <f aca="false">IF(HLOOKUP(BT$4,$BL$122:$BO$172,$BR34+1,0)="","",HLOOKUP(BT$4,$BL$122:$BO$172,$BR34+1,0))</f>
        <v>Jump Up</v>
      </c>
      <c r="BU34" s="1" t="str">
        <f aca="false">IF(HLOOKUP(BU$4,$BL$122:$BO$172,$BR34+1,0)="","",HLOOKUP(BU$4,$BL$122:$BO$172,$BR34+1,0))</f>
        <v>Jump Up</v>
      </c>
      <c r="BV34" s="1" t="str">
        <f aca="false">IF(HLOOKUP(BV$4,$BL$122:$BO$172,$BR34+1,0)="","",HLOOKUP(BV$4,$BL$122:$BO$172,$BR34+1,0))</f>
        <v>Jump Up</v>
      </c>
      <c r="BW34" s="1" t="str">
        <f aca="false">IF(HLOOKUP(BW$4,$BL$122:$BO$172,$BR34+1,0)="","",HLOOKUP(BW$4,$BL$122:$BO$172,$BR34+1,0))</f>
        <v>Jump Up</v>
      </c>
      <c r="BX34" s="1" t="str">
        <f aca="false">IF(HLOOKUP(BX$4,$BL$122:$BO$172,$BR34+1,0)="","",HLOOKUP(BX$4,$BL$122:$BO$172,$BR34+1,0))</f>
        <v/>
      </c>
      <c r="BY34" s="1" t="str">
        <f aca="false">IF(HLOOKUP(BY$4,$BL$122:$BO$172,$BR34+1,0)="","",HLOOKUP(BY$4,$BL$122:$BO$172,$BR34+1,0))</f>
        <v/>
      </c>
      <c r="BZ34" s="1" t="str">
        <f aca="false">IF(HLOOKUP(BZ$4,$BL$122:$BO$172,$BR34+1,0)="","",HLOOKUP(BZ$4,$BL$122:$BO$172,$BR34+1,0))</f>
        <v/>
      </c>
      <c r="CA34" s="1" t="str">
        <f aca="false">IF(HLOOKUP(CA$4,$BL$122:$BO$172,$BR34+1,0)="","",HLOOKUP(CA$4,$BL$122:$BO$172,$BR34+1,0))</f>
        <v/>
      </c>
      <c r="CB34" s="1" t="str">
        <f aca="false">IF(HLOOKUP(CB$4,$BL$122:$BO$172,$BR34+1,0)="","",HLOOKUP(CB$4,$BL$122:$BO$172,$BR34+1,0))</f>
        <v/>
      </c>
      <c r="CC34" s="1" t="str">
        <f aca="false">IF(HLOOKUP(CC$4,$BL$122:$BO$172,$BR34+1,0)="","",HLOOKUP(CC$4,$BL$122:$BO$172,$BR34+1,0))</f>
        <v/>
      </c>
      <c r="CD34" s="1" t="str">
        <f aca="false">IF(HLOOKUP(CD$4,$BL$122:$BO$172,$BR34+1,0)="","",HLOOKUP(CD$4,$BL$122:$BO$172,$BR34+1,0))</f>
        <v/>
      </c>
      <c r="CE34" s="1" t="str">
        <f aca="false">IF(HLOOKUP(CE$4,$BL$122:$BO$172,$BR34+1,0)="","",HLOOKUP(CE$4,$BL$122:$BO$172,$BR34+1,0))</f>
        <v/>
      </c>
      <c r="CF34" s="1" t="str">
        <f aca="false">IF(HLOOKUP(CF$4,$BL$122:$BO$172,$BR34+1,0)="","",HLOOKUP(CF$4,$BL$122:$BO$172,$BR34+1,0))</f>
        <v/>
      </c>
      <c r="CG34" s="1" t="str">
        <f aca="false">IF(HLOOKUP(CG$4,$BL$122:$BO$172,$BR34+1,0)="","",HLOOKUP(CG$4,$BL$122:$BO$172,$BR34+1,0))</f>
        <v/>
      </c>
      <c r="CH34" s="1" t="str">
        <f aca="false">IF(HLOOKUP(CH$4,$BL$122:$BO$172,$BR34+1,0)="","",HLOOKUP(CH$4,$BL$122:$BO$172,$BR34+1,0))</f>
        <v/>
      </c>
      <c r="CI34" s="1" t="n">
        <v>23</v>
      </c>
      <c r="CJ34" s="1" t="str">
        <f aca="false">IF(HLOOKUP(CJ$9,$AC$122:$AT$163,$CI34+1,0)="","",HLOOKUP(CJ$9,$AC$122:$AT$163,$CI34+1,0))</f>
        <v/>
      </c>
      <c r="CK34" s="1" t="str">
        <f aca="false">IF(HLOOKUP(CK$9,$AC$122:$AT$163,$CI34+1,0)="","",HLOOKUP(CK$9,$AC$122:$AT$163,$CI34+1,0))</f>
        <v/>
      </c>
      <c r="CL34" s="1" t="str">
        <f aca="false">IF(HLOOKUP(CL$9,$AC$122:$AT$163,$CI34+1,0)="","",HLOOKUP(CL$9,$AC$122:$AT$163,$CI34+1,0))</f>
        <v>Tackle</v>
      </c>
      <c r="CM34" s="1" t="str">
        <f aca="false">IF(HLOOKUP(CM$9,$AC$122:$AT$163,$CI34+1,0)="","",HLOOKUP(CM$9,$AC$122:$AT$163,$CI34+1,0))</f>
        <v>Strong Arm</v>
      </c>
      <c r="CN34" s="1" t="str">
        <f aca="false">IF(HLOOKUP(CN$9,$AC$122:$AT$163,$CI34+1,0)="","",HLOOKUP(CN$9,$AC$122:$AT$163,$CI34+1,0))</f>
        <v/>
      </c>
      <c r="CO34" s="1" t="str">
        <f aca="false">IF(HLOOKUP(CO$9,$AC$122:$AT$163,$CI34+1,0)="","",HLOOKUP(CO$9,$AC$122:$AT$163,$CI34+1,0))</f>
        <v/>
      </c>
      <c r="CP34" s="1" t="str">
        <f aca="false">IF(HLOOKUP(CP$9,$AC$122:$AT$163,$CI34+1,0)="","",HLOOKUP(CP$9,$AC$122:$AT$163,$CI34+1,0))</f>
        <v/>
      </c>
      <c r="CQ34" s="1" t="str">
        <f aca="false">IF(HLOOKUP(CQ$9,$AC$122:$AT$163,$CI34+1,0)="","",HLOOKUP(CQ$9,$AC$122:$AT$163,$CI34+1,0))</f>
        <v/>
      </c>
      <c r="CR34" s="1" t="str">
        <f aca="false">IF(HLOOKUP(CR$9,$AC$122:$AT$163,$CI34+1,0)="","",HLOOKUP(CR$9,$AC$122:$AT$163,$CI34+1,0))</f>
        <v/>
      </c>
      <c r="CS34" s="1" t="str">
        <f aca="false">IF(HLOOKUP(CS$9,$AC$122:$AT$163,$CI34+1,0)="","",HLOOKUP(CS$9,$AC$122:$AT$163,$CI34+1,0))</f>
        <v/>
      </c>
      <c r="CT34" s="1" t="str">
        <f aca="false">IF(HLOOKUP(CT$9,$AC$122:$AT$163,$CI34+1,0)="","",HLOOKUP(CT$9,$AC$122:$AT$163,$CI34+1,0))</f>
        <v/>
      </c>
      <c r="CU34" s="1" t="str">
        <f aca="false">IF(HLOOKUP(CU$9,$AC$122:$AT$163,$CI34+1,0)="","",HLOOKUP(CU$9,$AC$122:$AT$163,$CI34+1,0))</f>
        <v/>
      </c>
      <c r="CV34" s="1" t="str">
        <f aca="false">IF(HLOOKUP(CV$9,$AC$122:$AT$163,$CI34+1,0)="","",HLOOKUP(CV$9,$AC$122:$AT$163,$CI34+1,0))</f>
        <v/>
      </c>
      <c r="CW34" s="1" t="e">
        <f aca="false">IF(HLOOKUP(CW$9,$AC$122:$AT$163,$CI34+1,0)="","",HLOOKUP(CW$9,$AC$122:$AT$163,$CI34+1,0))</f>
        <v>#N/A</v>
      </c>
      <c r="CX34" s="1" t="e">
        <f aca="false">IF(HLOOKUP(CX$9,$AC$122:$AT$163,$CI34+1,0)="","",HLOOKUP(CX$9,$AC$122:$AT$163,$CI34+1,0))</f>
        <v>#N/A</v>
      </c>
      <c r="CY34" s="1" t="e">
        <f aca="false">IF(HLOOKUP(CY$9,$AC$122:$AT$163,$CI34+1,0)="","",HLOOKUP(CY$9,$AC$122:$AT$163,$CI34+1,0))</f>
        <v>#N/A</v>
      </c>
      <c r="CZ34" s="1" t="n">
        <v>23</v>
      </c>
      <c r="DA34" s="1" t="str">
        <f aca="false">IF(HLOOKUP(DA$10,$AT$122:$BJ$163,$CZ34+1,0)="","",HLOOKUP(DA$10,$AT$122:$BJ$163,$CZ34+1,0))</f>
        <v>Hail Mary Pass</v>
      </c>
      <c r="DB34" s="1" t="str">
        <f aca="false">IF(HLOOKUP(DB$10,$AT$122:$BJ$163,$CZ34+1,0)="","",HLOOKUP(DB$10,$AT$122:$BJ$163,$CZ34+1,0))</f>
        <v>Guard</v>
      </c>
      <c r="DC34" s="1" t="str">
        <f aca="false">IF(HLOOKUP(DC$10,$AT$122:$BJ$163,$CZ34+1,0)="","",HLOOKUP(DC$10,$AT$122:$BJ$163,$CZ34+1,0))</f>
        <v>Multiple Block</v>
      </c>
      <c r="DD34" s="1" t="str">
        <f aca="false">IF(HLOOKUP(DD$10,$AT$122:$BJ$163,$CZ34+1,0)="","",HLOOKUP(DD$10,$AT$122:$BJ$163,$CZ34+1,0))</f>
        <v>Hail Mary Pass</v>
      </c>
      <c r="DE34" s="1" t="str">
        <f aca="false">IF(HLOOKUP(DE$10,$AT$122:$BJ$163,$CZ34+1,0)="","",HLOOKUP(DE$10,$AT$122:$BJ$163,$CZ34+1,0))</f>
        <v>Tackle</v>
      </c>
      <c r="DF34" s="1" t="str">
        <f aca="false">IF(HLOOKUP(DF$10,$AT$122:$BJ$163,$CZ34+1,0)="","",HLOOKUP(DF$10,$AT$122:$BJ$163,$CZ34+1,0))</f>
        <v/>
      </c>
      <c r="DG34" s="1" t="str">
        <f aca="false">IF(HLOOKUP(DG$10,$AT$122:$BJ$163,$CZ34+1,0)="","",HLOOKUP(DG$10,$AT$122:$BJ$163,$CZ34+1,0))</f>
        <v/>
      </c>
      <c r="DH34" s="1" t="str">
        <f aca="false">IF(HLOOKUP(DH$10,$AT$122:$BJ$163,$CZ34+1,0)="","",HLOOKUP(DH$10,$AT$122:$BJ$163,$CZ34+1,0))</f>
        <v/>
      </c>
      <c r="DI34" s="1" t="str">
        <f aca="false">IF(HLOOKUP(DI$10,$AT$122:$BJ$163,$CZ34+1,0)="","",HLOOKUP(DI$10,$AT$122:$BJ$163,$CZ34+1,0))</f>
        <v/>
      </c>
      <c r="DJ34" s="1" t="str">
        <f aca="false">IF(HLOOKUP(DJ$10,$AT$122:$BJ$163,$CZ34+1,0)="","",HLOOKUP(DJ$10,$AT$122:$BJ$163,$CZ34+1,0))</f>
        <v/>
      </c>
      <c r="DK34" s="1" t="str">
        <f aca="false">IF(HLOOKUP(DK$10,$AT$122:$BJ$163,$CZ34+1,0)="","",HLOOKUP(DK$10,$AT$122:$BJ$163,$CZ34+1,0))</f>
        <v/>
      </c>
      <c r="DL34" s="1" t="str">
        <f aca="false">IF(HLOOKUP(DL$10,$AT$122:$BJ$163,$CZ34+1,0)="","",HLOOKUP(DL$10,$AT$122:$BJ$163,$CZ34+1,0))</f>
        <v/>
      </c>
      <c r="DM34" s="1" t="str">
        <f aca="false">IF(HLOOKUP(DM$10,$AT$122:$BJ$163,$CZ34+1,0)="","",HLOOKUP(DM$10,$AT$122:$BJ$163,$CZ34+1,0))</f>
        <v/>
      </c>
      <c r="DN34" s="1" t="e">
        <f aca="false">IF(HLOOKUP(DN$10,$AT$122:$BJ$163,$CZ34+1,0)="","",HLOOKUP(DN$10,$AT$122:$BJ$163,$CZ34+1,0))</f>
        <v>#N/A</v>
      </c>
      <c r="DO34" s="1" t="e">
        <f aca="false">IF(HLOOKUP(DO$10,$AT$122:$BJ$163,$CZ34+1,0)="","",HLOOKUP(DO$10,$AT$122:$BJ$163,$CZ34+1,0))</f>
        <v>#N/A</v>
      </c>
      <c r="DP34" s="1" t="e">
        <f aca="false">IF(HLOOKUP(DP$10,$AT$122:$BJ$163,$CZ34+1,0)="","",HLOOKUP(DP$10,$AT$122:$BJ$163,$CZ34+1,0))</f>
        <v>#N/A</v>
      </c>
    </row>
    <row r="35" s="1" customFormat="true" ht="15" hidden="false" customHeight="false" outlineLevel="0" collapsed="false">
      <c r="T35" s="108"/>
      <c r="Y35" s="0"/>
      <c r="AF35" s="5"/>
      <c r="BC35" s="5"/>
      <c r="BD35" s="5"/>
      <c r="BE35" s="5"/>
      <c r="BR35" s="1" t="n">
        <v>24</v>
      </c>
      <c r="BS35" s="1" t="str">
        <f aca="false">IF(HLOOKUP(BS$4,$BL$122:$BO$172,$BR35+1,0)="","",HLOOKUP(BS$4,$BL$122:$BO$172,$BR35+1,0))</f>
        <v>Kick</v>
      </c>
      <c r="BT35" s="1" t="str">
        <f aca="false">IF(HLOOKUP(BT$4,$BL$122:$BO$172,$BR35+1,0)="","",HLOOKUP(BT$4,$BL$122:$BO$172,$BR35+1,0))</f>
        <v>Kick</v>
      </c>
      <c r="BU35" s="1" t="str">
        <f aca="false">IF(HLOOKUP(BU$4,$BL$122:$BO$172,$BR35+1,0)="","",HLOOKUP(BU$4,$BL$122:$BO$172,$BR35+1,0))</f>
        <v>Kick</v>
      </c>
      <c r="BV35" s="1" t="str">
        <f aca="false">IF(HLOOKUP(BV$4,$BL$122:$BO$172,$BR35+1,0)="","",HLOOKUP(BV$4,$BL$122:$BO$172,$BR35+1,0))</f>
        <v>Kick</v>
      </c>
      <c r="BW35" s="1" t="str">
        <f aca="false">IF(HLOOKUP(BW$4,$BL$122:$BO$172,$BR35+1,0)="","",HLOOKUP(BW$4,$BL$122:$BO$172,$BR35+1,0))</f>
        <v>Kick</v>
      </c>
      <c r="BX35" s="1" t="str">
        <f aca="false">IF(HLOOKUP(BX$4,$BL$122:$BO$172,$BR35+1,0)="","",HLOOKUP(BX$4,$BL$122:$BO$172,$BR35+1,0))</f>
        <v/>
      </c>
      <c r="BY35" s="1" t="str">
        <f aca="false">IF(HLOOKUP(BY$4,$BL$122:$BO$172,$BR35+1,0)="","",HLOOKUP(BY$4,$BL$122:$BO$172,$BR35+1,0))</f>
        <v/>
      </c>
      <c r="BZ35" s="1" t="str">
        <f aca="false">IF(HLOOKUP(BZ$4,$BL$122:$BO$172,$BR35+1,0)="","",HLOOKUP(BZ$4,$BL$122:$BO$172,$BR35+1,0))</f>
        <v/>
      </c>
      <c r="CA35" s="1" t="str">
        <f aca="false">IF(HLOOKUP(CA$4,$BL$122:$BO$172,$BR35+1,0)="","",HLOOKUP(CA$4,$BL$122:$BO$172,$BR35+1,0))</f>
        <v/>
      </c>
      <c r="CB35" s="1" t="str">
        <f aca="false">IF(HLOOKUP(CB$4,$BL$122:$BO$172,$BR35+1,0)="","",HLOOKUP(CB$4,$BL$122:$BO$172,$BR35+1,0))</f>
        <v/>
      </c>
      <c r="CC35" s="1" t="str">
        <f aca="false">IF(HLOOKUP(CC$4,$BL$122:$BO$172,$BR35+1,0)="","",HLOOKUP(CC$4,$BL$122:$BO$172,$BR35+1,0))</f>
        <v/>
      </c>
      <c r="CD35" s="1" t="str">
        <f aca="false">IF(HLOOKUP(CD$4,$BL$122:$BO$172,$BR35+1,0)="","",HLOOKUP(CD$4,$BL$122:$BO$172,$BR35+1,0))</f>
        <v/>
      </c>
      <c r="CE35" s="1" t="str">
        <f aca="false">IF(HLOOKUP(CE$4,$BL$122:$BO$172,$BR35+1,0)="","",HLOOKUP(CE$4,$BL$122:$BO$172,$BR35+1,0))</f>
        <v/>
      </c>
      <c r="CF35" s="1" t="str">
        <f aca="false">IF(HLOOKUP(CF$4,$BL$122:$BO$172,$BR35+1,0)="","",HLOOKUP(CF$4,$BL$122:$BO$172,$BR35+1,0))</f>
        <v/>
      </c>
      <c r="CG35" s="1" t="str">
        <f aca="false">IF(HLOOKUP(CG$4,$BL$122:$BO$172,$BR35+1,0)="","",HLOOKUP(CG$4,$BL$122:$BO$172,$BR35+1,0))</f>
        <v/>
      </c>
      <c r="CH35" s="1" t="str">
        <f aca="false">IF(HLOOKUP(CH$4,$BL$122:$BO$172,$BR35+1,0)="","",HLOOKUP(CH$4,$BL$122:$BO$172,$BR35+1,0))</f>
        <v/>
      </c>
      <c r="CI35" s="1" t="n">
        <v>24</v>
      </c>
      <c r="CJ35" s="1" t="str">
        <f aca="false">IF(HLOOKUP(CJ$9,$AC$122:$AT$163,$CI35+1,0)="","",HLOOKUP(CJ$9,$AC$122:$AT$163,$CI35+1,0))</f>
        <v/>
      </c>
      <c r="CK35" s="1" t="str">
        <f aca="false">IF(HLOOKUP(CK$9,$AC$122:$AT$163,$CI35+1,0)="","",HLOOKUP(CK$9,$AC$122:$AT$163,$CI35+1,0))</f>
        <v/>
      </c>
      <c r="CL35" s="1" t="str">
        <f aca="false">IF(HLOOKUP(CL$9,$AC$122:$AT$163,$CI35+1,0)="","",HLOOKUP(CL$9,$AC$122:$AT$163,$CI35+1,0))</f>
        <v>Wrestle</v>
      </c>
      <c r="CM35" s="1" t="str">
        <f aca="false">IF(HLOOKUP(CM$9,$AC$122:$AT$163,$CI35+1,0)="","",HLOOKUP(CM$9,$AC$122:$AT$163,$CI35+1,0))</f>
        <v>Thick Skull</v>
      </c>
      <c r="CN35" s="1" t="str">
        <f aca="false">IF(HLOOKUP(CN$9,$AC$122:$AT$163,$CI35+1,0)="","",HLOOKUP(CN$9,$AC$122:$AT$163,$CI35+1,0))</f>
        <v/>
      </c>
      <c r="CO35" s="1" t="str">
        <f aca="false">IF(HLOOKUP(CO$9,$AC$122:$AT$163,$CI35+1,0)="","",HLOOKUP(CO$9,$AC$122:$AT$163,$CI35+1,0))</f>
        <v/>
      </c>
      <c r="CP35" s="1" t="str">
        <f aca="false">IF(HLOOKUP(CP$9,$AC$122:$AT$163,$CI35+1,0)="","",HLOOKUP(CP$9,$AC$122:$AT$163,$CI35+1,0))</f>
        <v/>
      </c>
      <c r="CQ35" s="1" t="str">
        <f aca="false">IF(HLOOKUP(CQ$9,$AC$122:$AT$163,$CI35+1,0)="","",HLOOKUP(CQ$9,$AC$122:$AT$163,$CI35+1,0))</f>
        <v/>
      </c>
      <c r="CR35" s="1" t="str">
        <f aca="false">IF(HLOOKUP(CR$9,$AC$122:$AT$163,$CI35+1,0)="","",HLOOKUP(CR$9,$AC$122:$AT$163,$CI35+1,0))</f>
        <v/>
      </c>
      <c r="CS35" s="1" t="str">
        <f aca="false">IF(HLOOKUP(CS$9,$AC$122:$AT$163,$CI35+1,0)="","",HLOOKUP(CS$9,$AC$122:$AT$163,$CI35+1,0))</f>
        <v/>
      </c>
      <c r="CT35" s="1" t="str">
        <f aca="false">IF(HLOOKUP(CT$9,$AC$122:$AT$163,$CI35+1,0)="","",HLOOKUP(CT$9,$AC$122:$AT$163,$CI35+1,0))</f>
        <v/>
      </c>
      <c r="CU35" s="1" t="str">
        <f aca="false">IF(HLOOKUP(CU$9,$AC$122:$AT$163,$CI35+1,0)="","",HLOOKUP(CU$9,$AC$122:$AT$163,$CI35+1,0))</f>
        <v/>
      </c>
      <c r="CV35" s="1" t="str">
        <f aca="false">IF(HLOOKUP(CV$9,$AC$122:$AT$163,$CI35+1,0)="","",HLOOKUP(CV$9,$AC$122:$AT$163,$CI35+1,0))</f>
        <v/>
      </c>
      <c r="CW35" s="1" t="e">
        <f aca="false">IF(HLOOKUP(CW$9,$AC$122:$AT$163,$CI35+1,0)="","",HLOOKUP(CW$9,$AC$122:$AT$163,$CI35+1,0))</f>
        <v>#N/A</v>
      </c>
      <c r="CX35" s="1" t="e">
        <f aca="false">IF(HLOOKUP(CX$9,$AC$122:$AT$163,$CI35+1,0)="","",HLOOKUP(CX$9,$AC$122:$AT$163,$CI35+1,0))</f>
        <v>#N/A</v>
      </c>
      <c r="CY35" s="1" t="e">
        <f aca="false">IF(HLOOKUP(CY$9,$AC$122:$AT$163,$CI35+1,0)="","",HLOOKUP(CY$9,$AC$122:$AT$163,$CI35+1,0))</f>
        <v>#N/A</v>
      </c>
      <c r="CZ35" s="1" t="n">
        <v>24</v>
      </c>
      <c r="DA35" s="1" t="str">
        <f aca="false">IF(HLOOKUP(DA$10,$AT$122:$BJ$163,$CZ35+1,0)="","",HLOOKUP(DA$10,$AT$122:$BJ$163,$CZ35+1,0))</f>
        <v>Leader</v>
      </c>
      <c r="DB35" s="1" t="str">
        <f aca="false">IF(HLOOKUP(DB$10,$AT$122:$BJ$163,$CZ35+1,0)="","",HLOOKUP(DB$10,$AT$122:$BJ$163,$CZ35+1,0))</f>
        <v>Juggernaut</v>
      </c>
      <c r="DC35" s="1" t="str">
        <f aca="false">IF(HLOOKUP(DC$10,$AT$122:$BJ$163,$CZ35+1,0)="","",HLOOKUP(DC$10,$AT$122:$BJ$163,$CZ35+1,0))</f>
        <v>Piling On</v>
      </c>
      <c r="DD35" s="1" t="str">
        <f aca="false">IF(HLOOKUP(DD$10,$AT$122:$BJ$163,$CZ35+1,0)="","",HLOOKUP(DD$10,$AT$122:$BJ$163,$CZ35+1,0))</f>
        <v>Leader</v>
      </c>
      <c r="DE35" s="1" t="str">
        <f aca="false">IF(HLOOKUP(DE$10,$AT$122:$BJ$163,$CZ35+1,0)="","",HLOOKUP(DE$10,$AT$122:$BJ$163,$CZ35+1,0))</f>
        <v>Wrestle</v>
      </c>
      <c r="DF35" s="1" t="str">
        <f aca="false">IF(HLOOKUP(DF$10,$AT$122:$BJ$163,$CZ35+1,0)="","",HLOOKUP(DF$10,$AT$122:$BJ$163,$CZ35+1,0))</f>
        <v/>
      </c>
      <c r="DG35" s="1" t="str">
        <f aca="false">IF(HLOOKUP(DG$10,$AT$122:$BJ$163,$CZ35+1,0)="","",HLOOKUP(DG$10,$AT$122:$BJ$163,$CZ35+1,0))</f>
        <v/>
      </c>
      <c r="DH35" s="1" t="str">
        <f aca="false">IF(HLOOKUP(DH$10,$AT$122:$BJ$163,$CZ35+1,0)="","",HLOOKUP(DH$10,$AT$122:$BJ$163,$CZ35+1,0))</f>
        <v/>
      </c>
      <c r="DI35" s="1" t="str">
        <f aca="false">IF(HLOOKUP(DI$10,$AT$122:$BJ$163,$CZ35+1,0)="","",HLOOKUP(DI$10,$AT$122:$BJ$163,$CZ35+1,0))</f>
        <v/>
      </c>
      <c r="DJ35" s="1" t="str">
        <f aca="false">IF(HLOOKUP(DJ$10,$AT$122:$BJ$163,$CZ35+1,0)="","",HLOOKUP(DJ$10,$AT$122:$BJ$163,$CZ35+1,0))</f>
        <v/>
      </c>
      <c r="DK35" s="1" t="str">
        <f aca="false">IF(HLOOKUP(DK$10,$AT$122:$BJ$163,$CZ35+1,0)="","",HLOOKUP(DK$10,$AT$122:$BJ$163,$CZ35+1,0))</f>
        <v/>
      </c>
      <c r="DL35" s="1" t="str">
        <f aca="false">IF(HLOOKUP(DL$10,$AT$122:$BJ$163,$CZ35+1,0)="","",HLOOKUP(DL$10,$AT$122:$BJ$163,$CZ35+1,0))</f>
        <v/>
      </c>
      <c r="DM35" s="1" t="str">
        <f aca="false">IF(HLOOKUP(DM$10,$AT$122:$BJ$163,$CZ35+1,0)="","",HLOOKUP(DM$10,$AT$122:$BJ$163,$CZ35+1,0))</f>
        <v/>
      </c>
      <c r="DN35" s="1" t="e">
        <f aca="false">IF(HLOOKUP(DN$10,$AT$122:$BJ$163,$CZ35+1,0)="","",HLOOKUP(DN$10,$AT$122:$BJ$163,$CZ35+1,0))</f>
        <v>#N/A</v>
      </c>
      <c r="DO35" s="1" t="e">
        <f aca="false">IF(HLOOKUP(DO$10,$AT$122:$BJ$163,$CZ35+1,0)="","",HLOOKUP(DO$10,$AT$122:$BJ$163,$CZ35+1,0))</f>
        <v>#N/A</v>
      </c>
      <c r="DP35" s="1" t="e">
        <f aca="false">IF(HLOOKUP(DP$10,$AT$122:$BJ$163,$CZ35+1,0)="","",HLOOKUP(DP$10,$AT$122:$BJ$163,$CZ35+1,0))</f>
        <v>#N/A</v>
      </c>
    </row>
    <row r="36" s="1" customFormat="true" ht="15" hidden="false" customHeight="false" outlineLevel="0" collapsed="false">
      <c r="T36" s="0"/>
      <c r="Y36" s="0"/>
      <c r="AF36" s="5"/>
      <c r="BC36" s="5"/>
      <c r="BD36" s="5"/>
      <c r="BE36" s="5"/>
      <c r="BR36" s="1" t="n">
        <v>25</v>
      </c>
      <c r="BS36" s="1" t="str">
        <f aca="false">IF(HLOOKUP(BS$4,$BL$122:$BO$172,$BR36+1,0)="","",HLOOKUP(BS$4,$BL$122:$BO$172,$BR36+1,0))</f>
        <v>Kick-Off Return</v>
      </c>
      <c r="BT36" s="1" t="str">
        <f aca="false">IF(HLOOKUP(BT$4,$BL$122:$BO$172,$BR36+1,0)="","",HLOOKUP(BT$4,$BL$122:$BO$172,$BR36+1,0))</f>
        <v>Kick-Off Return</v>
      </c>
      <c r="BU36" s="1" t="str">
        <f aca="false">IF(HLOOKUP(BU$4,$BL$122:$BO$172,$BR36+1,0)="","",HLOOKUP(BU$4,$BL$122:$BO$172,$BR36+1,0))</f>
        <v>Kick-Off Return</v>
      </c>
      <c r="BV36" s="1" t="str">
        <f aca="false">IF(HLOOKUP(BV$4,$BL$122:$BO$172,$BR36+1,0)="","",HLOOKUP(BV$4,$BL$122:$BO$172,$BR36+1,0))</f>
        <v>Kick-Off Return</v>
      </c>
      <c r="BW36" s="1" t="str">
        <f aca="false">IF(HLOOKUP(BW$4,$BL$122:$BO$172,$BR36+1,0)="","",HLOOKUP(BW$4,$BL$122:$BO$172,$BR36+1,0))</f>
        <v>Kick-Off Return</v>
      </c>
      <c r="BX36" s="1" t="str">
        <f aca="false">IF(HLOOKUP(BX$4,$BL$122:$BO$172,$BR36+1,0)="","",HLOOKUP(BX$4,$BL$122:$BO$172,$BR36+1,0))</f>
        <v/>
      </c>
      <c r="BY36" s="1" t="str">
        <f aca="false">IF(HLOOKUP(BY$4,$BL$122:$BO$172,$BR36+1,0)="","",HLOOKUP(BY$4,$BL$122:$BO$172,$BR36+1,0))</f>
        <v/>
      </c>
      <c r="BZ36" s="1" t="str">
        <f aca="false">IF(HLOOKUP(BZ$4,$BL$122:$BO$172,$BR36+1,0)="","",HLOOKUP(BZ$4,$BL$122:$BO$172,$BR36+1,0))</f>
        <v/>
      </c>
      <c r="CA36" s="1" t="str">
        <f aca="false">IF(HLOOKUP(CA$4,$BL$122:$BO$172,$BR36+1,0)="","",HLOOKUP(CA$4,$BL$122:$BO$172,$BR36+1,0))</f>
        <v/>
      </c>
      <c r="CB36" s="1" t="str">
        <f aca="false">IF(HLOOKUP(CB$4,$BL$122:$BO$172,$BR36+1,0)="","",HLOOKUP(CB$4,$BL$122:$BO$172,$BR36+1,0))</f>
        <v/>
      </c>
      <c r="CC36" s="1" t="str">
        <f aca="false">IF(HLOOKUP(CC$4,$BL$122:$BO$172,$BR36+1,0)="","",HLOOKUP(CC$4,$BL$122:$BO$172,$BR36+1,0))</f>
        <v/>
      </c>
      <c r="CD36" s="1" t="str">
        <f aca="false">IF(HLOOKUP(CD$4,$BL$122:$BO$172,$BR36+1,0)="","",HLOOKUP(CD$4,$BL$122:$BO$172,$BR36+1,0))</f>
        <v/>
      </c>
      <c r="CE36" s="1" t="str">
        <f aca="false">IF(HLOOKUP(CE$4,$BL$122:$BO$172,$BR36+1,0)="","",HLOOKUP(CE$4,$BL$122:$BO$172,$BR36+1,0))</f>
        <v/>
      </c>
      <c r="CF36" s="1" t="str">
        <f aca="false">IF(HLOOKUP(CF$4,$BL$122:$BO$172,$BR36+1,0)="","",HLOOKUP(CF$4,$BL$122:$BO$172,$BR36+1,0))</f>
        <v/>
      </c>
      <c r="CG36" s="1" t="str">
        <f aca="false">IF(HLOOKUP(CG$4,$BL$122:$BO$172,$BR36+1,0)="","",HLOOKUP(CG$4,$BL$122:$BO$172,$BR36+1,0))</f>
        <v/>
      </c>
      <c r="CH36" s="1" t="str">
        <f aca="false">IF(HLOOKUP(CH$4,$BL$122:$BO$172,$BR36+1,0)="","",HLOOKUP(CH$4,$BL$122:$BO$172,$BR36+1,0))</f>
        <v/>
      </c>
      <c r="CI36" s="1" t="n">
        <v>25</v>
      </c>
      <c r="CJ36" s="1" t="str">
        <f aca="false">IF(HLOOKUP(CJ$9,$AC$122:$AT$163,$CI36+1,0)="","",HLOOKUP(CJ$9,$AC$122:$AT$163,$CI36+1,0))</f>
        <v/>
      </c>
      <c r="CK36" s="1" t="str">
        <f aca="false">IF(HLOOKUP(CK$9,$AC$122:$AT$163,$CI36+1,0)="","",HLOOKUP(CK$9,$AC$122:$AT$163,$CI36+1,0))</f>
        <v/>
      </c>
      <c r="CL36" s="1" t="str">
        <f aca="false">IF(HLOOKUP(CL$9,$AC$122:$AT$163,$CI36+1,0)="","",HLOOKUP(CL$9,$AC$122:$AT$163,$CI36+1,0))</f>
        <v/>
      </c>
      <c r="CM36" s="1" t="str">
        <f aca="false">IF(HLOOKUP(CM$9,$AC$122:$AT$163,$CI36+1,0)="","",HLOOKUP(CM$9,$AC$122:$AT$163,$CI36+1,0))</f>
        <v/>
      </c>
      <c r="CN36" s="1" t="str">
        <f aca="false">IF(HLOOKUP(CN$9,$AC$122:$AT$163,$CI36+1,0)="","",HLOOKUP(CN$9,$AC$122:$AT$163,$CI36+1,0))</f>
        <v/>
      </c>
      <c r="CO36" s="1" t="str">
        <f aca="false">IF(HLOOKUP(CO$9,$AC$122:$AT$163,$CI36+1,0)="","",HLOOKUP(CO$9,$AC$122:$AT$163,$CI36+1,0))</f>
        <v/>
      </c>
      <c r="CP36" s="1" t="str">
        <f aca="false">IF(HLOOKUP(CP$9,$AC$122:$AT$163,$CI36+1,0)="","",HLOOKUP(CP$9,$AC$122:$AT$163,$CI36+1,0))</f>
        <v/>
      </c>
      <c r="CQ36" s="1" t="str">
        <f aca="false">IF(HLOOKUP(CQ$9,$AC$122:$AT$163,$CI36+1,0)="","",HLOOKUP(CQ$9,$AC$122:$AT$163,$CI36+1,0))</f>
        <v/>
      </c>
      <c r="CR36" s="1" t="str">
        <f aca="false">IF(HLOOKUP(CR$9,$AC$122:$AT$163,$CI36+1,0)="","",HLOOKUP(CR$9,$AC$122:$AT$163,$CI36+1,0))</f>
        <v/>
      </c>
      <c r="CS36" s="1" t="str">
        <f aca="false">IF(HLOOKUP(CS$9,$AC$122:$AT$163,$CI36+1,0)="","",HLOOKUP(CS$9,$AC$122:$AT$163,$CI36+1,0))</f>
        <v/>
      </c>
      <c r="CT36" s="1" t="str">
        <f aca="false">IF(HLOOKUP(CT$9,$AC$122:$AT$163,$CI36+1,0)="","",HLOOKUP(CT$9,$AC$122:$AT$163,$CI36+1,0))</f>
        <v/>
      </c>
      <c r="CU36" s="1" t="str">
        <f aca="false">IF(HLOOKUP(CU$9,$AC$122:$AT$163,$CI36+1,0)="","",HLOOKUP(CU$9,$AC$122:$AT$163,$CI36+1,0))</f>
        <v/>
      </c>
      <c r="CV36" s="1" t="str">
        <f aca="false">IF(HLOOKUP(CV$9,$AC$122:$AT$163,$CI36+1,0)="","",HLOOKUP(CV$9,$AC$122:$AT$163,$CI36+1,0))</f>
        <v/>
      </c>
      <c r="CW36" s="1" t="e">
        <f aca="false">IF(HLOOKUP(CW$9,$AC$122:$AT$163,$CI36+1,0)="","",HLOOKUP(CW$9,$AC$122:$AT$163,$CI36+1,0))</f>
        <v>#N/A</v>
      </c>
      <c r="CX36" s="1" t="e">
        <f aca="false">IF(HLOOKUP(CX$9,$AC$122:$AT$163,$CI36+1,0)="","",HLOOKUP(CX$9,$AC$122:$AT$163,$CI36+1,0))</f>
        <v>#N/A</v>
      </c>
      <c r="CY36" s="1" t="e">
        <f aca="false">IF(HLOOKUP(CY$9,$AC$122:$AT$163,$CI36+1,0)="","",HLOOKUP(CY$9,$AC$122:$AT$163,$CI36+1,0))</f>
        <v>#N/A</v>
      </c>
      <c r="CZ36" s="1" t="n">
        <v>25</v>
      </c>
      <c r="DA36" s="1" t="str">
        <f aca="false">IF(HLOOKUP(DA$10,$AT$122:$BJ$163,$CZ36+1,0)="","",HLOOKUP(DA$10,$AT$122:$BJ$163,$CZ36+1,0))</f>
        <v>Nerves of Steel</v>
      </c>
      <c r="DB36" s="1" t="str">
        <f aca="false">IF(HLOOKUP(DB$10,$AT$122:$BJ$163,$CZ36+1,0)="","",HLOOKUP(DB$10,$AT$122:$BJ$163,$CZ36+1,0))</f>
        <v>Mighty Blow</v>
      </c>
      <c r="DC36" s="1" t="str">
        <f aca="false">IF(HLOOKUP(DC$10,$AT$122:$BJ$163,$CZ36+1,0)="","",HLOOKUP(DC$10,$AT$122:$BJ$163,$CZ36+1,0))</f>
        <v>Stand Firm</v>
      </c>
      <c r="DD36" s="1" t="str">
        <f aca="false">IF(HLOOKUP(DD$10,$AT$122:$BJ$163,$CZ36+1,0)="","",HLOOKUP(DD$10,$AT$122:$BJ$163,$CZ36+1,0))</f>
        <v>Nerves of Steel</v>
      </c>
      <c r="DE36" s="1" t="str">
        <f aca="false">IF(HLOOKUP(DE$10,$AT$122:$BJ$163,$CZ36+1,0)="","",HLOOKUP(DE$10,$AT$122:$BJ$163,$CZ36+1,0))</f>
        <v>Big Hand</v>
      </c>
      <c r="DF36" s="1" t="str">
        <f aca="false">IF(HLOOKUP(DF$10,$AT$122:$BJ$163,$CZ36+1,0)="","",HLOOKUP(DF$10,$AT$122:$BJ$163,$CZ36+1,0))</f>
        <v/>
      </c>
      <c r="DG36" s="1" t="str">
        <f aca="false">IF(HLOOKUP(DG$10,$AT$122:$BJ$163,$CZ36+1,0)="","",HLOOKUP(DG$10,$AT$122:$BJ$163,$CZ36+1,0))</f>
        <v/>
      </c>
      <c r="DH36" s="1" t="str">
        <f aca="false">IF(HLOOKUP(DH$10,$AT$122:$BJ$163,$CZ36+1,0)="","",HLOOKUP(DH$10,$AT$122:$BJ$163,$CZ36+1,0))</f>
        <v/>
      </c>
      <c r="DI36" s="1" t="str">
        <f aca="false">IF(HLOOKUP(DI$10,$AT$122:$BJ$163,$CZ36+1,0)="","",HLOOKUP(DI$10,$AT$122:$BJ$163,$CZ36+1,0))</f>
        <v/>
      </c>
      <c r="DJ36" s="1" t="str">
        <f aca="false">IF(HLOOKUP(DJ$10,$AT$122:$BJ$163,$CZ36+1,0)="","",HLOOKUP(DJ$10,$AT$122:$BJ$163,$CZ36+1,0))</f>
        <v/>
      </c>
      <c r="DK36" s="1" t="str">
        <f aca="false">IF(HLOOKUP(DK$10,$AT$122:$BJ$163,$CZ36+1,0)="","",HLOOKUP(DK$10,$AT$122:$BJ$163,$CZ36+1,0))</f>
        <v/>
      </c>
      <c r="DL36" s="1" t="str">
        <f aca="false">IF(HLOOKUP(DL$10,$AT$122:$BJ$163,$CZ36+1,0)="","",HLOOKUP(DL$10,$AT$122:$BJ$163,$CZ36+1,0))</f>
        <v/>
      </c>
      <c r="DM36" s="1" t="str">
        <f aca="false">IF(HLOOKUP(DM$10,$AT$122:$BJ$163,$CZ36+1,0)="","",HLOOKUP(DM$10,$AT$122:$BJ$163,$CZ36+1,0))</f>
        <v/>
      </c>
      <c r="DN36" s="1" t="e">
        <f aca="false">IF(HLOOKUP(DN$10,$AT$122:$BJ$163,$CZ36+1,0)="","",HLOOKUP(DN$10,$AT$122:$BJ$163,$CZ36+1,0))</f>
        <v>#N/A</v>
      </c>
      <c r="DO36" s="1" t="e">
        <f aca="false">IF(HLOOKUP(DO$10,$AT$122:$BJ$163,$CZ36+1,0)="","",HLOOKUP(DO$10,$AT$122:$BJ$163,$CZ36+1,0))</f>
        <v>#N/A</v>
      </c>
      <c r="DP36" s="1" t="e">
        <f aca="false">IF(HLOOKUP(DP$10,$AT$122:$BJ$163,$CZ36+1,0)="","",HLOOKUP(DP$10,$AT$122:$BJ$163,$CZ36+1,0))</f>
        <v>#N/A</v>
      </c>
    </row>
    <row r="37" s="1" customFormat="true" ht="15" hidden="false" customHeight="false" outlineLevel="0" collapsed="false">
      <c r="T37" s="0"/>
      <c r="Y37" s="0"/>
      <c r="AF37" s="5"/>
      <c r="BC37" s="5"/>
      <c r="BD37" s="5"/>
      <c r="BE37" s="5"/>
      <c r="BR37" s="1" t="n">
        <v>26</v>
      </c>
      <c r="BS37" s="1" t="str">
        <f aca="false">IF(HLOOKUP(BS$4,$BL$122:$BO$172,$BR37+1,0)="","",HLOOKUP(BS$4,$BL$122:$BO$172,$BR37+1,0))</f>
        <v>Leader</v>
      </c>
      <c r="BT37" s="1" t="str">
        <f aca="false">IF(HLOOKUP(BT$4,$BL$122:$BO$172,$BR37+1,0)="","",HLOOKUP(BT$4,$BL$122:$BO$172,$BR37+1,0))</f>
        <v>Leader</v>
      </c>
      <c r="BU37" s="1" t="str">
        <f aca="false">IF(HLOOKUP(BU$4,$BL$122:$BO$172,$BR37+1,0)="","",HLOOKUP(BU$4,$BL$122:$BO$172,$BR37+1,0))</f>
        <v>Leader</v>
      </c>
      <c r="BV37" s="1" t="str">
        <f aca="false">IF(HLOOKUP(BV$4,$BL$122:$BO$172,$BR37+1,0)="","",HLOOKUP(BV$4,$BL$122:$BO$172,$BR37+1,0))</f>
        <v>Leader</v>
      </c>
      <c r="BW37" s="1" t="str">
        <f aca="false">IF(HLOOKUP(BW$4,$BL$122:$BO$172,$BR37+1,0)="","",HLOOKUP(BW$4,$BL$122:$BO$172,$BR37+1,0))</f>
        <v>Leader</v>
      </c>
      <c r="BX37" s="1" t="str">
        <f aca="false">IF(HLOOKUP(BX$4,$BL$122:$BO$172,$BR37+1,0)="","",HLOOKUP(BX$4,$BL$122:$BO$172,$BR37+1,0))</f>
        <v/>
      </c>
      <c r="BY37" s="1" t="str">
        <f aca="false">IF(HLOOKUP(BY$4,$BL$122:$BO$172,$BR37+1,0)="","",HLOOKUP(BY$4,$BL$122:$BO$172,$BR37+1,0))</f>
        <v/>
      </c>
      <c r="BZ37" s="1" t="str">
        <f aca="false">IF(HLOOKUP(BZ$4,$BL$122:$BO$172,$BR37+1,0)="","",HLOOKUP(BZ$4,$BL$122:$BO$172,$BR37+1,0))</f>
        <v/>
      </c>
      <c r="CA37" s="1" t="str">
        <f aca="false">IF(HLOOKUP(CA$4,$BL$122:$BO$172,$BR37+1,0)="","",HLOOKUP(CA$4,$BL$122:$BO$172,$BR37+1,0))</f>
        <v/>
      </c>
      <c r="CB37" s="1" t="str">
        <f aca="false">IF(HLOOKUP(CB$4,$BL$122:$BO$172,$BR37+1,0)="","",HLOOKUP(CB$4,$BL$122:$BO$172,$BR37+1,0))</f>
        <v/>
      </c>
      <c r="CC37" s="1" t="str">
        <f aca="false">IF(HLOOKUP(CC$4,$BL$122:$BO$172,$BR37+1,0)="","",HLOOKUP(CC$4,$BL$122:$BO$172,$BR37+1,0))</f>
        <v/>
      </c>
      <c r="CD37" s="1" t="str">
        <f aca="false">IF(HLOOKUP(CD$4,$BL$122:$BO$172,$BR37+1,0)="","",HLOOKUP(CD$4,$BL$122:$BO$172,$BR37+1,0))</f>
        <v/>
      </c>
      <c r="CE37" s="1" t="str">
        <f aca="false">IF(HLOOKUP(CE$4,$BL$122:$BO$172,$BR37+1,0)="","",HLOOKUP(CE$4,$BL$122:$BO$172,$BR37+1,0))</f>
        <v/>
      </c>
      <c r="CF37" s="1" t="str">
        <f aca="false">IF(HLOOKUP(CF$4,$BL$122:$BO$172,$BR37+1,0)="","",HLOOKUP(CF$4,$BL$122:$BO$172,$BR37+1,0))</f>
        <v/>
      </c>
      <c r="CG37" s="1" t="str">
        <f aca="false">IF(HLOOKUP(CG$4,$BL$122:$BO$172,$BR37+1,0)="","",HLOOKUP(CG$4,$BL$122:$BO$172,$BR37+1,0))</f>
        <v/>
      </c>
      <c r="CH37" s="1" t="str">
        <f aca="false">IF(HLOOKUP(CH$4,$BL$122:$BO$172,$BR37+1,0)="","",HLOOKUP(CH$4,$BL$122:$BO$172,$BR37+1,0))</f>
        <v/>
      </c>
      <c r="CI37" s="1" t="n">
        <v>26</v>
      </c>
      <c r="CJ37" s="1" t="str">
        <f aca="false">IF(HLOOKUP(CJ$9,$AC$122:$AT$163,$CI37+1,0)="","",HLOOKUP(CJ$9,$AC$122:$AT$163,$CI37+1,0))</f>
        <v/>
      </c>
      <c r="CK37" s="1" t="str">
        <f aca="false">IF(HLOOKUP(CK$9,$AC$122:$AT$163,$CI37+1,0)="","",HLOOKUP(CK$9,$AC$122:$AT$163,$CI37+1,0))</f>
        <v/>
      </c>
      <c r="CL37" s="1" t="str">
        <f aca="false">IF(HLOOKUP(CL$9,$AC$122:$AT$163,$CI37+1,0)="","",HLOOKUP(CL$9,$AC$122:$AT$163,$CI37+1,0))</f>
        <v/>
      </c>
      <c r="CM37" s="1" t="str">
        <f aca="false">IF(HLOOKUP(CM$9,$AC$122:$AT$163,$CI37+1,0)="","",HLOOKUP(CM$9,$AC$122:$AT$163,$CI37+1,0))</f>
        <v/>
      </c>
      <c r="CN37" s="1" t="str">
        <f aca="false">IF(HLOOKUP(CN$9,$AC$122:$AT$163,$CI37+1,0)="","",HLOOKUP(CN$9,$AC$122:$AT$163,$CI37+1,0))</f>
        <v/>
      </c>
      <c r="CO37" s="1" t="str">
        <f aca="false">IF(HLOOKUP(CO$9,$AC$122:$AT$163,$CI37+1,0)="","",HLOOKUP(CO$9,$AC$122:$AT$163,$CI37+1,0))</f>
        <v/>
      </c>
      <c r="CP37" s="1" t="str">
        <f aca="false">IF(HLOOKUP(CP$9,$AC$122:$AT$163,$CI37+1,0)="","",HLOOKUP(CP$9,$AC$122:$AT$163,$CI37+1,0))</f>
        <v/>
      </c>
      <c r="CQ37" s="1" t="str">
        <f aca="false">IF(HLOOKUP(CQ$9,$AC$122:$AT$163,$CI37+1,0)="","",HLOOKUP(CQ$9,$AC$122:$AT$163,$CI37+1,0))</f>
        <v/>
      </c>
      <c r="CR37" s="1" t="str">
        <f aca="false">IF(HLOOKUP(CR$9,$AC$122:$AT$163,$CI37+1,0)="","",HLOOKUP(CR$9,$AC$122:$AT$163,$CI37+1,0))</f>
        <v/>
      </c>
      <c r="CS37" s="1" t="str">
        <f aca="false">IF(HLOOKUP(CS$9,$AC$122:$AT$163,$CI37+1,0)="","",HLOOKUP(CS$9,$AC$122:$AT$163,$CI37+1,0))</f>
        <v/>
      </c>
      <c r="CT37" s="1" t="str">
        <f aca="false">IF(HLOOKUP(CT$9,$AC$122:$AT$163,$CI37+1,0)="","",HLOOKUP(CT$9,$AC$122:$AT$163,$CI37+1,0))</f>
        <v/>
      </c>
      <c r="CU37" s="1" t="str">
        <f aca="false">IF(HLOOKUP(CU$9,$AC$122:$AT$163,$CI37+1,0)="","",HLOOKUP(CU$9,$AC$122:$AT$163,$CI37+1,0))</f>
        <v/>
      </c>
      <c r="CV37" s="1" t="str">
        <f aca="false">IF(HLOOKUP(CV$9,$AC$122:$AT$163,$CI37+1,0)="","",HLOOKUP(CV$9,$AC$122:$AT$163,$CI37+1,0))</f>
        <v/>
      </c>
      <c r="CW37" s="1" t="e">
        <f aca="false">IF(HLOOKUP(CW$9,$AC$122:$AT$163,$CI37+1,0)="","",HLOOKUP(CW$9,$AC$122:$AT$163,$CI37+1,0))</f>
        <v>#N/A</v>
      </c>
      <c r="CX37" s="1" t="e">
        <f aca="false">IF(HLOOKUP(CX$9,$AC$122:$AT$163,$CI37+1,0)="","",HLOOKUP(CX$9,$AC$122:$AT$163,$CI37+1,0))</f>
        <v>#N/A</v>
      </c>
      <c r="CY37" s="1" t="e">
        <f aca="false">IF(HLOOKUP(CY$9,$AC$122:$AT$163,$CI37+1,0)="","",HLOOKUP(CY$9,$AC$122:$AT$163,$CI37+1,0))</f>
        <v>#N/A</v>
      </c>
      <c r="CZ37" s="1" t="n">
        <v>26</v>
      </c>
      <c r="DA37" s="1" t="str">
        <f aca="false">IF(HLOOKUP(DA$10,$AT$122:$BJ$163,$CZ37+1,0)="","",HLOOKUP(DA$10,$AT$122:$BJ$163,$CZ37+1,0))</f>
        <v>Pass</v>
      </c>
      <c r="DB37" s="1" t="str">
        <f aca="false">IF(HLOOKUP(DB$10,$AT$122:$BJ$163,$CZ37+1,0)="","",HLOOKUP(DB$10,$AT$122:$BJ$163,$CZ37+1,0))</f>
        <v>Multiple Block</v>
      </c>
      <c r="DC37" s="1" t="str">
        <f aca="false">IF(HLOOKUP(DC$10,$AT$122:$BJ$163,$CZ37+1,0)="","",HLOOKUP(DC$10,$AT$122:$BJ$163,$CZ37+1,0))</f>
        <v>Strong Arm</v>
      </c>
      <c r="DD37" s="1" t="str">
        <f aca="false">IF(HLOOKUP(DD$10,$AT$122:$BJ$163,$CZ37+1,0)="","",HLOOKUP(DD$10,$AT$122:$BJ$163,$CZ37+1,0))</f>
        <v>Pass</v>
      </c>
      <c r="DE37" s="1" t="str">
        <f aca="false">IF(HLOOKUP(DE$10,$AT$122:$BJ$163,$CZ37+1,0)="","",HLOOKUP(DE$10,$AT$122:$BJ$163,$CZ37+1,0))</f>
        <v>Claw</v>
      </c>
      <c r="DF37" s="1" t="str">
        <f aca="false">IF(HLOOKUP(DF$10,$AT$122:$BJ$163,$CZ37+1,0)="","",HLOOKUP(DF$10,$AT$122:$BJ$163,$CZ37+1,0))</f>
        <v/>
      </c>
      <c r="DG37" s="1" t="str">
        <f aca="false">IF(HLOOKUP(DG$10,$AT$122:$BJ$163,$CZ37+1,0)="","",HLOOKUP(DG$10,$AT$122:$BJ$163,$CZ37+1,0))</f>
        <v/>
      </c>
      <c r="DH37" s="1" t="str">
        <f aca="false">IF(HLOOKUP(DH$10,$AT$122:$BJ$163,$CZ37+1,0)="","",HLOOKUP(DH$10,$AT$122:$BJ$163,$CZ37+1,0))</f>
        <v/>
      </c>
      <c r="DI37" s="1" t="str">
        <f aca="false">IF(HLOOKUP(DI$10,$AT$122:$BJ$163,$CZ37+1,0)="","",HLOOKUP(DI$10,$AT$122:$BJ$163,$CZ37+1,0))</f>
        <v/>
      </c>
      <c r="DJ37" s="1" t="str">
        <f aca="false">IF(HLOOKUP(DJ$10,$AT$122:$BJ$163,$CZ37+1,0)="","",HLOOKUP(DJ$10,$AT$122:$BJ$163,$CZ37+1,0))</f>
        <v/>
      </c>
      <c r="DK37" s="1" t="str">
        <f aca="false">IF(HLOOKUP(DK$10,$AT$122:$BJ$163,$CZ37+1,0)="","",HLOOKUP(DK$10,$AT$122:$BJ$163,$CZ37+1,0))</f>
        <v/>
      </c>
      <c r="DL37" s="1" t="str">
        <f aca="false">IF(HLOOKUP(DL$10,$AT$122:$BJ$163,$CZ37+1,0)="","",HLOOKUP(DL$10,$AT$122:$BJ$163,$CZ37+1,0))</f>
        <v/>
      </c>
      <c r="DM37" s="1" t="str">
        <f aca="false">IF(HLOOKUP(DM$10,$AT$122:$BJ$163,$CZ37+1,0)="","",HLOOKUP(DM$10,$AT$122:$BJ$163,$CZ37+1,0))</f>
        <v/>
      </c>
      <c r="DN37" s="1" t="e">
        <f aca="false">IF(HLOOKUP(DN$10,$AT$122:$BJ$163,$CZ37+1,0)="","",HLOOKUP(DN$10,$AT$122:$BJ$163,$CZ37+1,0))</f>
        <v>#N/A</v>
      </c>
      <c r="DO37" s="1" t="e">
        <f aca="false">IF(HLOOKUP(DO$10,$AT$122:$BJ$163,$CZ37+1,0)="","",HLOOKUP(DO$10,$AT$122:$BJ$163,$CZ37+1,0))</f>
        <v>#N/A</v>
      </c>
      <c r="DP37" s="1" t="e">
        <f aca="false">IF(HLOOKUP(DP$10,$AT$122:$BJ$163,$CZ37+1,0)="","",HLOOKUP(DP$10,$AT$122:$BJ$163,$CZ37+1,0))</f>
        <v>#N/A</v>
      </c>
    </row>
    <row r="38" s="1" customFormat="true" ht="15" hidden="false" customHeight="false" outlineLevel="0" collapsed="false">
      <c r="T38" s="0"/>
      <c r="Y38" s="0"/>
      <c r="AF38" s="5"/>
      <c r="BC38" s="5"/>
      <c r="BD38" s="5"/>
      <c r="BE38" s="5"/>
      <c r="BR38" s="1" t="n">
        <v>27</v>
      </c>
      <c r="BS38" s="1" t="str">
        <f aca="false">IF(HLOOKUP(BS$4,$BL$122:$BO$172,$BR38+1,0)="","",HLOOKUP(BS$4,$BL$122:$BO$172,$BR38+1,0))</f>
        <v>Leap</v>
      </c>
      <c r="BT38" s="1" t="str">
        <f aca="false">IF(HLOOKUP(BT$4,$BL$122:$BO$172,$BR38+1,0)="","",HLOOKUP(BT$4,$BL$122:$BO$172,$BR38+1,0))</f>
        <v>Leap</v>
      </c>
      <c r="BU38" s="1" t="str">
        <f aca="false">IF(HLOOKUP(BU$4,$BL$122:$BO$172,$BR38+1,0)="","",HLOOKUP(BU$4,$BL$122:$BO$172,$BR38+1,0))</f>
        <v>Leap</v>
      </c>
      <c r="BV38" s="1" t="str">
        <f aca="false">IF(HLOOKUP(BV$4,$BL$122:$BO$172,$BR38+1,0)="","",HLOOKUP(BV$4,$BL$122:$BO$172,$BR38+1,0))</f>
        <v>Leap</v>
      </c>
      <c r="BW38" s="1" t="str">
        <f aca="false">IF(HLOOKUP(BW$4,$BL$122:$BO$172,$BR38+1,0)="","",HLOOKUP(BW$4,$BL$122:$BO$172,$BR38+1,0))</f>
        <v>Leap</v>
      </c>
      <c r="BX38" s="1" t="str">
        <f aca="false">IF(HLOOKUP(BX$4,$BL$122:$BO$172,$BR38+1,0)="","",HLOOKUP(BX$4,$BL$122:$BO$172,$BR38+1,0))</f>
        <v/>
      </c>
      <c r="BY38" s="1" t="str">
        <f aca="false">IF(HLOOKUP(BY$4,$BL$122:$BO$172,$BR38+1,0)="","",HLOOKUP(BY$4,$BL$122:$BO$172,$BR38+1,0))</f>
        <v/>
      </c>
      <c r="BZ38" s="1" t="str">
        <f aca="false">IF(HLOOKUP(BZ$4,$BL$122:$BO$172,$BR38+1,0)="","",HLOOKUP(BZ$4,$BL$122:$BO$172,$BR38+1,0))</f>
        <v/>
      </c>
      <c r="CA38" s="1" t="str">
        <f aca="false">IF(HLOOKUP(CA$4,$BL$122:$BO$172,$BR38+1,0)="","",HLOOKUP(CA$4,$BL$122:$BO$172,$BR38+1,0))</f>
        <v/>
      </c>
      <c r="CB38" s="1" t="str">
        <f aca="false">IF(HLOOKUP(CB$4,$BL$122:$BO$172,$BR38+1,0)="","",HLOOKUP(CB$4,$BL$122:$BO$172,$BR38+1,0))</f>
        <v/>
      </c>
      <c r="CC38" s="1" t="str">
        <f aca="false">IF(HLOOKUP(CC$4,$BL$122:$BO$172,$BR38+1,0)="","",HLOOKUP(CC$4,$BL$122:$BO$172,$BR38+1,0))</f>
        <v/>
      </c>
      <c r="CD38" s="1" t="str">
        <f aca="false">IF(HLOOKUP(CD$4,$BL$122:$BO$172,$BR38+1,0)="","",HLOOKUP(CD$4,$BL$122:$BO$172,$BR38+1,0))</f>
        <v/>
      </c>
      <c r="CE38" s="1" t="str">
        <f aca="false">IF(HLOOKUP(CE$4,$BL$122:$BO$172,$BR38+1,0)="","",HLOOKUP(CE$4,$BL$122:$BO$172,$BR38+1,0))</f>
        <v/>
      </c>
      <c r="CF38" s="1" t="str">
        <f aca="false">IF(HLOOKUP(CF$4,$BL$122:$BO$172,$BR38+1,0)="","",HLOOKUP(CF$4,$BL$122:$BO$172,$BR38+1,0))</f>
        <v/>
      </c>
      <c r="CG38" s="1" t="str">
        <f aca="false">IF(HLOOKUP(CG$4,$BL$122:$BO$172,$BR38+1,0)="","",HLOOKUP(CG$4,$BL$122:$BO$172,$BR38+1,0))</f>
        <v/>
      </c>
      <c r="CH38" s="1" t="str">
        <f aca="false">IF(HLOOKUP(CH$4,$BL$122:$BO$172,$BR38+1,0)="","",HLOOKUP(CH$4,$BL$122:$BO$172,$BR38+1,0))</f>
        <v/>
      </c>
      <c r="CI38" s="1" t="n">
        <v>27</v>
      </c>
      <c r="CJ38" s="1" t="str">
        <f aca="false">IF(HLOOKUP(CJ$9,$AC$122:$AT$163,$CI38+1,0)="","",HLOOKUP(CJ$9,$AC$122:$AT$163,$CI38+1,0))</f>
        <v/>
      </c>
      <c r="CK38" s="1" t="str">
        <f aca="false">IF(HLOOKUP(CK$9,$AC$122:$AT$163,$CI38+1,0)="","",HLOOKUP(CK$9,$AC$122:$AT$163,$CI38+1,0))</f>
        <v/>
      </c>
      <c r="CL38" s="1" t="str">
        <f aca="false">IF(HLOOKUP(CL$9,$AC$122:$AT$163,$CI38+1,0)="","",HLOOKUP(CL$9,$AC$122:$AT$163,$CI38+1,0))</f>
        <v/>
      </c>
      <c r="CM38" s="1" t="str">
        <f aca="false">IF(HLOOKUP(CM$9,$AC$122:$AT$163,$CI38+1,0)="","",HLOOKUP(CM$9,$AC$122:$AT$163,$CI38+1,0))</f>
        <v/>
      </c>
      <c r="CN38" s="1" t="str">
        <f aca="false">IF(HLOOKUP(CN$9,$AC$122:$AT$163,$CI38+1,0)="","",HLOOKUP(CN$9,$AC$122:$AT$163,$CI38+1,0))</f>
        <v/>
      </c>
      <c r="CO38" s="1" t="str">
        <f aca="false">IF(HLOOKUP(CO$9,$AC$122:$AT$163,$CI38+1,0)="","",HLOOKUP(CO$9,$AC$122:$AT$163,$CI38+1,0))</f>
        <v/>
      </c>
      <c r="CP38" s="1" t="str">
        <f aca="false">IF(HLOOKUP(CP$9,$AC$122:$AT$163,$CI38+1,0)="","",HLOOKUP(CP$9,$AC$122:$AT$163,$CI38+1,0))</f>
        <v/>
      </c>
      <c r="CQ38" s="1" t="str">
        <f aca="false">IF(HLOOKUP(CQ$9,$AC$122:$AT$163,$CI38+1,0)="","",HLOOKUP(CQ$9,$AC$122:$AT$163,$CI38+1,0))</f>
        <v/>
      </c>
      <c r="CR38" s="1" t="str">
        <f aca="false">IF(HLOOKUP(CR$9,$AC$122:$AT$163,$CI38+1,0)="","",HLOOKUP(CR$9,$AC$122:$AT$163,$CI38+1,0))</f>
        <v/>
      </c>
      <c r="CS38" s="1" t="str">
        <f aca="false">IF(HLOOKUP(CS$9,$AC$122:$AT$163,$CI38+1,0)="","",HLOOKUP(CS$9,$AC$122:$AT$163,$CI38+1,0))</f>
        <v/>
      </c>
      <c r="CT38" s="1" t="str">
        <f aca="false">IF(HLOOKUP(CT$9,$AC$122:$AT$163,$CI38+1,0)="","",HLOOKUP(CT$9,$AC$122:$AT$163,$CI38+1,0))</f>
        <v/>
      </c>
      <c r="CU38" s="1" t="str">
        <f aca="false">IF(HLOOKUP(CU$9,$AC$122:$AT$163,$CI38+1,0)="","",HLOOKUP(CU$9,$AC$122:$AT$163,$CI38+1,0))</f>
        <v/>
      </c>
      <c r="CV38" s="1" t="str">
        <f aca="false">IF(HLOOKUP(CV$9,$AC$122:$AT$163,$CI38+1,0)="","",HLOOKUP(CV$9,$AC$122:$AT$163,$CI38+1,0))</f>
        <v/>
      </c>
      <c r="CW38" s="1" t="e">
        <f aca="false">IF(HLOOKUP(CW$9,$AC$122:$AT$163,$CI38+1,0)="","",HLOOKUP(CW$9,$AC$122:$AT$163,$CI38+1,0))</f>
        <v>#N/A</v>
      </c>
      <c r="CX38" s="1" t="e">
        <f aca="false">IF(HLOOKUP(CX$9,$AC$122:$AT$163,$CI38+1,0)="","",HLOOKUP(CX$9,$AC$122:$AT$163,$CI38+1,0))</f>
        <v>#N/A</v>
      </c>
      <c r="CY38" s="1" t="e">
        <f aca="false">IF(HLOOKUP(CY$9,$AC$122:$AT$163,$CI38+1,0)="","",HLOOKUP(CY$9,$AC$122:$AT$163,$CI38+1,0))</f>
        <v>#N/A</v>
      </c>
      <c r="CZ38" s="1" t="n">
        <v>27</v>
      </c>
      <c r="DA38" s="1" t="str">
        <f aca="false">IF(HLOOKUP(DA$10,$AT$122:$BJ$163,$CZ38+1,0)="","",HLOOKUP(DA$10,$AT$122:$BJ$163,$CZ38+1,0))</f>
        <v>Save Throw</v>
      </c>
      <c r="DB38" s="1" t="str">
        <f aca="false">IF(HLOOKUP(DB$10,$AT$122:$BJ$163,$CZ38+1,0)="","",HLOOKUP(DB$10,$AT$122:$BJ$163,$CZ38+1,0))</f>
        <v>Piling On</v>
      </c>
      <c r="DC38" s="1" t="str">
        <f aca="false">IF(HLOOKUP(DC$10,$AT$122:$BJ$163,$CZ38+1,0)="","",HLOOKUP(DC$10,$AT$122:$BJ$163,$CZ38+1,0))</f>
        <v>Thick Skull</v>
      </c>
      <c r="DD38" s="1" t="str">
        <f aca="false">IF(HLOOKUP(DD$10,$AT$122:$BJ$163,$CZ38+1,0)="","",HLOOKUP(DD$10,$AT$122:$BJ$163,$CZ38+1,0))</f>
        <v>Save Throw</v>
      </c>
      <c r="DE38" s="1" t="str">
        <f aca="false">IF(HLOOKUP(DE$10,$AT$122:$BJ$163,$CZ38+1,0)="","",HLOOKUP(DE$10,$AT$122:$BJ$163,$CZ38+1,0))</f>
        <v>Disturbing Presence</v>
      </c>
      <c r="DF38" s="1" t="str">
        <f aca="false">IF(HLOOKUP(DF$10,$AT$122:$BJ$163,$CZ38+1,0)="","",HLOOKUP(DF$10,$AT$122:$BJ$163,$CZ38+1,0))</f>
        <v/>
      </c>
      <c r="DG38" s="1" t="str">
        <f aca="false">IF(HLOOKUP(DG$10,$AT$122:$BJ$163,$CZ38+1,0)="","",HLOOKUP(DG$10,$AT$122:$BJ$163,$CZ38+1,0))</f>
        <v/>
      </c>
      <c r="DH38" s="1" t="str">
        <f aca="false">IF(HLOOKUP(DH$10,$AT$122:$BJ$163,$CZ38+1,0)="","",HLOOKUP(DH$10,$AT$122:$BJ$163,$CZ38+1,0))</f>
        <v/>
      </c>
      <c r="DI38" s="1" t="str">
        <f aca="false">IF(HLOOKUP(DI$10,$AT$122:$BJ$163,$CZ38+1,0)="","",HLOOKUP(DI$10,$AT$122:$BJ$163,$CZ38+1,0))</f>
        <v/>
      </c>
      <c r="DJ38" s="1" t="str">
        <f aca="false">IF(HLOOKUP(DJ$10,$AT$122:$BJ$163,$CZ38+1,0)="","",HLOOKUP(DJ$10,$AT$122:$BJ$163,$CZ38+1,0))</f>
        <v/>
      </c>
      <c r="DK38" s="1" t="str">
        <f aca="false">IF(HLOOKUP(DK$10,$AT$122:$BJ$163,$CZ38+1,0)="","",HLOOKUP(DK$10,$AT$122:$BJ$163,$CZ38+1,0))</f>
        <v/>
      </c>
      <c r="DL38" s="1" t="str">
        <f aca="false">IF(HLOOKUP(DL$10,$AT$122:$BJ$163,$CZ38+1,0)="","",HLOOKUP(DL$10,$AT$122:$BJ$163,$CZ38+1,0))</f>
        <v/>
      </c>
      <c r="DM38" s="1" t="str">
        <f aca="false">IF(HLOOKUP(DM$10,$AT$122:$BJ$163,$CZ38+1,0)="","",HLOOKUP(DM$10,$AT$122:$BJ$163,$CZ38+1,0))</f>
        <v/>
      </c>
      <c r="DN38" s="1" t="e">
        <f aca="false">IF(HLOOKUP(DN$10,$AT$122:$BJ$163,$CZ38+1,0)="","",HLOOKUP(DN$10,$AT$122:$BJ$163,$CZ38+1,0))</f>
        <v>#N/A</v>
      </c>
      <c r="DO38" s="1" t="e">
        <f aca="false">IF(HLOOKUP(DO$10,$AT$122:$BJ$163,$CZ38+1,0)="","",HLOOKUP(DO$10,$AT$122:$BJ$163,$CZ38+1,0))</f>
        <v>#N/A</v>
      </c>
      <c r="DP38" s="1" t="e">
        <f aca="false">IF(HLOOKUP(DP$10,$AT$122:$BJ$163,$CZ38+1,0)="","",HLOOKUP(DP$10,$AT$122:$BJ$163,$CZ38+1,0))</f>
        <v>#N/A</v>
      </c>
    </row>
    <row r="39" s="1" customFormat="true" ht="15" hidden="false" customHeight="false" outlineLevel="0" collapsed="false">
      <c r="T39" s="0"/>
      <c r="Y39" s="0"/>
      <c r="AF39" s="5"/>
      <c r="BC39" s="5"/>
      <c r="BD39" s="5"/>
      <c r="BE39" s="5"/>
      <c r="BR39" s="1" t="n">
        <v>28</v>
      </c>
      <c r="BS39" s="1" t="str">
        <f aca="false">IF(HLOOKUP(BS$4,$BL$122:$BO$172,$BR39+1,0)="","",HLOOKUP(BS$4,$BL$122:$BO$172,$BR39+1,0))</f>
        <v>Mighty Blow</v>
      </c>
      <c r="BT39" s="1" t="str">
        <f aca="false">IF(HLOOKUP(BT$4,$BL$122:$BO$172,$BR39+1,0)="","",HLOOKUP(BT$4,$BL$122:$BO$172,$BR39+1,0))</f>
        <v>Mighty Blow</v>
      </c>
      <c r="BU39" s="1" t="str">
        <f aca="false">IF(HLOOKUP(BU$4,$BL$122:$BO$172,$BR39+1,0)="","",HLOOKUP(BU$4,$BL$122:$BO$172,$BR39+1,0))</f>
        <v>Mighty Blow</v>
      </c>
      <c r="BV39" s="1" t="str">
        <f aca="false">IF(HLOOKUP(BV$4,$BL$122:$BO$172,$BR39+1,0)="","",HLOOKUP(BV$4,$BL$122:$BO$172,$BR39+1,0))</f>
        <v>Mighty Blow</v>
      </c>
      <c r="BW39" s="1" t="str">
        <f aca="false">IF(HLOOKUP(BW$4,$BL$122:$BO$172,$BR39+1,0)="","",HLOOKUP(BW$4,$BL$122:$BO$172,$BR39+1,0))</f>
        <v>Mighty Blow</v>
      </c>
      <c r="BX39" s="1" t="str">
        <f aca="false">IF(HLOOKUP(BX$4,$BL$122:$BO$172,$BR39+1,0)="","",HLOOKUP(BX$4,$BL$122:$BO$172,$BR39+1,0))</f>
        <v/>
      </c>
      <c r="BY39" s="1" t="str">
        <f aca="false">IF(HLOOKUP(BY$4,$BL$122:$BO$172,$BR39+1,0)="","",HLOOKUP(BY$4,$BL$122:$BO$172,$BR39+1,0))</f>
        <v/>
      </c>
      <c r="BZ39" s="1" t="str">
        <f aca="false">IF(HLOOKUP(BZ$4,$BL$122:$BO$172,$BR39+1,0)="","",HLOOKUP(BZ$4,$BL$122:$BO$172,$BR39+1,0))</f>
        <v/>
      </c>
      <c r="CA39" s="1" t="str">
        <f aca="false">IF(HLOOKUP(CA$4,$BL$122:$BO$172,$BR39+1,0)="","",HLOOKUP(CA$4,$BL$122:$BO$172,$BR39+1,0))</f>
        <v/>
      </c>
      <c r="CB39" s="1" t="str">
        <f aca="false">IF(HLOOKUP(CB$4,$BL$122:$BO$172,$BR39+1,0)="","",HLOOKUP(CB$4,$BL$122:$BO$172,$BR39+1,0))</f>
        <v/>
      </c>
      <c r="CC39" s="1" t="str">
        <f aca="false">IF(HLOOKUP(CC$4,$BL$122:$BO$172,$BR39+1,0)="","",HLOOKUP(CC$4,$BL$122:$BO$172,$BR39+1,0))</f>
        <v/>
      </c>
      <c r="CD39" s="1" t="str">
        <f aca="false">IF(HLOOKUP(CD$4,$BL$122:$BO$172,$BR39+1,0)="","",HLOOKUP(CD$4,$BL$122:$BO$172,$BR39+1,0))</f>
        <v/>
      </c>
      <c r="CE39" s="1" t="str">
        <f aca="false">IF(HLOOKUP(CE$4,$BL$122:$BO$172,$BR39+1,0)="","",HLOOKUP(CE$4,$BL$122:$BO$172,$BR39+1,0))</f>
        <v/>
      </c>
      <c r="CF39" s="1" t="str">
        <f aca="false">IF(HLOOKUP(CF$4,$BL$122:$BO$172,$BR39+1,0)="","",HLOOKUP(CF$4,$BL$122:$BO$172,$BR39+1,0))</f>
        <v/>
      </c>
      <c r="CG39" s="1" t="str">
        <f aca="false">IF(HLOOKUP(CG$4,$BL$122:$BO$172,$BR39+1,0)="","",HLOOKUP(CG$4,$BL$122:$BO$172,$BR39+1,0))</f>
        <v/>
      </c>
      <c r="CH39" s="1" t="str">
        <f aca="false">IF(HLOOKUP(CH$4,$BL$122:$BO$172,$BR39+1,0)="","",HLOOKUP(CH$4,$BL$122:$BO$172,$BR39+1,0))</f>
        <v/>
      </c>
      <c r="CI39" s="1" t="n">
        <v>28</v>
      </c>
      <c r="CJ39" s="1" t="str">
        <f aca="false">IF(HLOOKUP(CJ$9,$AC$122:$AT$163,$CI39+1,0)="","",HLOOKUP(CJ$9,$AC$122:$AT$163,$CI39+1,0))</f>
        <v/>
      </c>
      <c r="CK39" s="1" t="str">
        <f aca="false">IF(HLOOKUP(CK$9,$AC$122:$AT$163,$CI39+1,0)="","",HLOOKUP(CK$9,$AC$122:$AT$163,$CI39+1,0))</f>
        <v/>
      </c>
      <c r="CL39" s="1" t="str">
        <f aca="false">IF(HLOOKUP(CL$9,$AC$122:$AT$163,$CI39+1,0)="","",HLOOKUP(CL$9,$AC$122:$AT$163,$CI39+1,0))</f>
        <v/>
      </c>
      <c r="CM39" s="1" t="str">
        <f aca="false">IF(HLOOKUP(CM$9,$AC$122:$AT$163,$CI39+1,0)="","",HLOOKUP(CM$9,$AC$122:$AT$163,$CI39+1,0))</f>
        <v/>
      </c>
      <c r="CN39" s="1" t="str">
        <f aca="false">IF(HLOOKUP(CN$9,$AC$122:$AT$163,$CI39+1,0)="","",HLOOKUP(CN$9,$AC$122:$AT$163,$CI39+1,0))</f>
        <v/>
      </c>
      <c r="CO39" s="1" t="str">
        <f aca="false">IF(HLOOKUP(CO$9,$AC$122:$AT$163,$CI39+1,0)="","",HLOOKUP(CO$9,$AC$122:$AT$163,$CI39+1,0))</f>
        <v/>
      </c>
      <c r="CP39" s="1" t="str">
        <f aca="false">IF(HLOOKUP(CP$9,$AC$122:$AT$163,$CI39+1,0)="","",HLOOKUP(CP$9,$AC$122:$AT$163,$CI39+1,0))</f>
        <v/>
      </c>
      <c r="CQ39" s="1" t="str">
        <f aca="false">IF(HLOOKUP(CQ$9,$AC$122:$AT$163,$CI39+1,0)="","",HLOOKUP(CQ$9,$AC$122:$AT$163,$CI39+1,0))</f>
        <v/>
      </c>
      <c r="CR39" s="1" t="str">
        <f aca="false">IF(HLOOKUP(CR$9,$AC$122:$AT$163,$CI39+1,0)="","",HLOOKUP(CR$9,$AC$122:$AT$163,$CI39+1,0))</f>
        <v/>
      </c>
      <c r="CS39" s="1" t="str">
        <f aca="false">IF(HLOOKUP(CS$9,$AC$122:$AT$163,$CI39+1,0)="","",HLOOKUP(CS$9,$AC$122:$AT$163,$CI39+1,0))</f>
        <v/>
      </c>
      <c r="CT39" s="1" t="str">
        <f aca="false">IF(HLOOKUP(CT$9,$AC$122:$AT$163,$CI39+1,0)="","",HLOOKUP(CT$9,$AC$122:$AT$163,$CI39+1,0))</f>
        <v/>
      </c>
      <c r="CU39" s="1" t="str">
        <f aca="false">IF(HLOOKUP(CU$9,$AC$122:$AT$163,$CI39+1,0)="","",HLOOKUP(CU$9,$AC$122:$AT$163,$CI39+1,0))</f>
        <v/>
      </c>
      <c r="CV39" s="1" t="str">
        <f aca="false">IF(HLOOKUP(CV$9,$AC$122:$AT$163,$CI39+1,0)="","",HLOOKUP(CV$9,$AC$122:$AT$163,$CI39+1,0))</f>
        <v/>
      </c>
      <c r="CW39" s="1" t="e">
        <f aca="false">IF(HLOOKUP(CW$9,$AC$122:$AT$163,$CI39+1,0)="","",HLOOKUP(CW$9,$AC$122:$AT$163,$CI39+1,0))</f>
        <v>#N/A</v>
      </c>
      <c r="CX39" s="1" t="e">
        <f aca="false">IF(HLOOKUP(CX$9,$AC$122:$AT$163,$CI39+1,0)="","",HLOOKUP(CX$9,$AC$122:$AT$163,$CI39+1,0))</f>
        <v>#N/A</v>
      </c>
      <c r="CY39" s="1" t="e">
        <f aca="false">IF(HLOOKUP(CY$9,$AC$122:$AT$163,$CI39+1,0)="","",HLOOKUP(CY$9,$AC$122:$AT$163,$CI39+1,0))</f>
        <v>#N/A</v>
      </c>
      <c r="CZ39" s="1" t="n">
        <v>28</v>
      </c>
      <c r="DA39" s="1" t="str">
        <f aca="false">IF(HLOOKUP(DA$10,$AT$122:$BJ$163,$CZ39+1,0)="","",HLOOKUP(DA$10,$AT$122:$BJ$163,$CZ39+1,0))</f>
        <v>Break Tackle</v>
      </c>
      <c r="DB39" s="1" t="str">
        <f aca="false">IF(HLOOKUP(DB$10,$AT$122:$BJ$163,$CZ39+1,0)="","",HLOOKUP(DB$10,$AT$122:$BJ$163,$CZ39+1,0))</f>
        <v>Stand Firm</v>
      </c>
      <c r="DC39" s="1" t="str">
        <f aca="false">IF(HLOOKUP(DC$10,$AT$122:$BJ$163,$CZ39+1,0)="","",HLOOKUP(DC$10,$AT$122:$BJ$163,$CZ39+1,0))</f>
        <v/>
      </c>
      <c r="DD39" s="1" t="str">
        <f aca="false">IF(HLOOKUP(DD$10,$AT$122:$BJ$163,$CZ39+1,0)="","",HLOOKUP(DD$10,$AT$122:$BJ$163,$CZ39+1,0))</f>
        <v/>
      </c>
      <c r="DE39" s="1" t="str">
        <f aca="false">IF(HLOOKUP(DE$10,$AT$122:$BJ$163,$CZ39+1,0)="","",HLOOKUP(DE$10,$AT$122:$BJ$163,$CZ39+1,0))</f>
        <v>Extra Arms</v>
      </c>
      <c r="DF39" s="1" t="str">
        <f aca="false">IF(HLOOKUP(DF$10,$AT$122:$BJ$163,$CZ39+1,0)="","",HLOOKUP(DF$10,$AT$122:$BJ$163,$CZ39+1,0))</f>
        <v/>
      </c>
      <c r="DG39" s="1" t="str">
        <f aca="false">IF(HLOOKUP(DG$10,$AT$122:$BJ$163,$CZ39+1,0)="","",HLOOKUP(DG$10,$AT$122:$BJ$163,$CZ39+1,0))</f>
        <v/>
      </c>
      <c r="DH39" s="1" t="str">
        <f aca="false">IF(HLOOKUP(DH$10,$AT$122:$BJ$163,$CZ39+1,0)="","",HLOOKUP(DH$10,$AT$122:$BJ$163,$CZ39+1,0))</f>
        <v/>
      </c>
      <c r="DI39" s="1" t="str">
        <f aca="false">IF(HLOOKUP(DI$10,$AT$122:$BJ$163,$CZ39+1,0)="","",HLOOKUP(DI$10,$AT$122:$BJ$163,$CZ39+1,0))</f>
        <v/>
      </c>
      <c r="DJ39" s="1" t="str">
        <f aca="false">IF(HLOOKUP(DJ$10,$AT$122:$BJ$163,$CZ39+1,0)="","",HLOOKUP(DJ$10,$AT$122:$BJ$163,$CZ39+1,0))</f>
        <v/>
      </c>
      <c r="DK39" s="1" t="str">
        <f aca="false">IF(HLOOKUP(DK$10,$AT$122:$BJ$163,$CZ39+1,0)="","",HLOOKUP(DK$10,$AT$122:$BJ$163,$CZ39+1,0))</f>
        <v/>
      </c>
      <c r="DL39" s="1" t="str">
        <f aca="false">IF(HLOOKUP(DL$10,$AT$122:$BJ$163,$CZ39+1,0)="","",HLOOKUP(DL$10,$AT$122:$BJ$163,$CZ39+1,0))</f>
        <v/>
      </c>
      <c r="DM39" s="1" t="str">
        <f aca="false">IF(HLOOKUP(DM$10,$AT$122:$BJ$163,$CZ39+1,0)="","",HLOOKUP(DM$10,$AT$122:$BJ$163,$CZ39+1,0))</f>
        <v/>
      </c>
      <c r="DN39" s="1" t="e">
        <f aca="false">IF(HLOOKUP(DN$10,$AT$122:$BJ$163,$CZ39+1,0)="","",HLOOKUP(DN$10,$AT$122:$BJ$163,$CZ39+1,0))</f>
        <v>#N/A</v>
      </c>
      <c r="DO39" s="1" t="e">
        <f aca="false">IF(HLOOKUP(DO$10,$AT$122:$BJ$163,$CZ39+1,0)="","",HLOOKUP(DO$10,$AT$122:$BJ$163,$CZ39+1,0))</f>
        <v>#N/A</v>
      </c>
      <c r="DP39" s="1" t="e">
        <f aca="false">IF(HLOOKUP(DP$10,$AT$122:$BJ$163,$CZ39+1,0)="","",HLOOKUP(DP$10,$AT$122:$BJ$163,$CZ39+1,0))</f>
        <v>#N/A</v>
      </c>
    </row>
    <row r="40" s="1" customFormat="true" ht="15" hidden="false" customHeight="false" outlineLevel="0" collapsed="false">
      <c r="T40" s="0"/>
      <c r="Y40" s="0"/>
      <c r="AF40" s="5"/>
      <c r="BC40" s="5"/>
      <c r="BD40" s="5"/>
      <c r="BE40" s="5"/>
      <c r="BR40" s="1" t="n">
        <v>29</v>
      </c>
      <c r="BS40" s="1" t="str">
        <f aca="false">IF(HLOOKUP(BS$4,$BL$122:$BO$172,$BR40+1,0)="","",HLOOKUP(BS$4,$BL$122:$BO$172,$BR40+1,0))</f>
        <v>Multiple Block</v>
      </c>
      <c r="BT40" s="1" t="str">
        <f aca="false">IF(HLOOKUP(BT$4,$BL$122:$BO$172,$BR40+1,0)="","",HLOOKUP(BT$4,$BL$122:$BO$172,$BR40+1,0))</f>
        <v>Multiple Block</v>
      </c>
      <c r="BU40" s="1" t="str">
        <f aca="false">IF(HLOOKUP(BU$4,$BL$122:$BO$172,$BR40+1,0)="","",HLOOKUP(BU$4,$BL$122:$BO$172,$BR40+1,0))</f>
        <v>Multiple Block</v>
      </c>
      <c r="BV40" s="1" t="str">
        <f aca="false">IF(HLOOKUP(BV$4,$BL$122:$BO$172,$BR40+1,0)="","",HLOOKUP(BV$4,$BL$122:$BO$172,$BR40+1,0))</f>
        <v>Multiple Block</v>
      </c>
      <c r="BW40" s="1" t="str">
        <f aca="false">IF(HLOOKUP(BW$4,$BL$122:$BO$172,$BR40+1,0)="","",HLOOKUP(BW$4,$BL$122:$BO$172,$BR40+1,0))</f>
        <v>Multiple Block</v>
      </c>
      <c r="BX40" s="1" t="str">
        <f aca="false">IF(HLOOKUP(BX$4,$BL$122:$BO$172,$BR40+1,0)="","",HLOOKUP(BX$4,$BL$122:$BO$172,$BR40+1,0))</f>
        <v/>
      </c>
      <c r="BY40" s="1" t="str">
        <f aca="false">IF(HLOOKUP(BY$4,$BL$122:$BO$172,$BR40+1,0)="","",HLOOKUP(BY$4,$BL$122:$BO$172,$BR40+1,0))</f>
        <v/>
      </c>
      <c r="BZ40" s="1" t="str">
        <f aca="false">IF(HLOOKUP(BZ$4,$BL$122:$BO$172,$BR40+1,0)="","",HLOOKUP(BZ$4,$BL$122:$BO$172,$BR40+1,0))</f>
        <v/>
      </c>
      <c r="CA40" s="1" t="str">
        <f aca="false">IF(HLOOKUP(CA$4,$BL$122:$BO$172,$BR40+1,0)="","",HLOOKUP(CA$4,$BL$122:$BO$172,$BR40+1,0))</f>
        <v/>
      </c>
      <c r="CB40" s="1" t="str">
        <f aca="false">IF(HLOOKUP(CB$4,$BL$122:$BO$172,$BR40+1,0)="","",HLOOKUP(CB$4,$BL$122:$BO$172,$BR40+1,0))</f>
        <v/>
      </c>
      <c r="CC40" s="1" t="str">
        <f aca="false">IF(HLOOKUP(CC$4,$BL$122:$BO$172,$BR40+1,0)="","",HLOOKUP(CC$4,$BL$122:$BO$172,$BR40+1,0))</f>
        <v/>
      </c>
      <c r="CD40" s="1" t="str">
        <f aca="false">IF(HLOOKUP(CD$4,$BL$122:$BO$172,$BR40+1,0)="","",HLOOKUP(CD$4,$BL$122:$BO$172,$BR40+1,0))</f>
        <v/>
      </c>
      <c r="CE40" s="1" t="str">
        <f aca="false">IF(HLOOKUP(CE$4,$BL$122:$BO$172,$BR40+1,0)="","",HLOOKUP(CE$4,$BL$122:$BO$172,$BR40+1,0))</f>
        <v/>
      </c>
      <c r="CF40" s="1" t="str">
        <f aca="false">IF(HLOOKUP(CF$4,$BL$122:$BO$172,$BR40+1,0)="","",HLOOKUP(CF$4,$BL$122:$BO$172,$BR40+1,0))</f>
        <v/>
      </c>
      <c r="CG40" s="1" t="str">
        <f aca="false">IF(HLOOKUP(CG$4,$BL$122:$BO$172,$BR40+1,0)="","",HLOOKUP(CG$4,$BL$122:$BO$172,$BR40+1,0))</f>
        <v/>
      </c>
      <c r="CH40" s="1" t="str">
        <f aca="false">IF(HLOOKUP(CH$4,$BL$122:$BO$172,$BR40+1,0)="","",HLOOKUP(CH$4,$BL$122:$BO$172,$BR40+1,0))</f>
        <v/>
      </c>
      <c r="CI40" s="1" t="n">
        <v>29</v>
      </c>
      <c r="CJ40" s="1" t="str">
        <f aca="false">IF(HLOOKUP(CJ$9,$AC$122:$AT$163,$CI40+1,0)="","",HLOOKUP(CJ$9,$AC$122:$AT$163,$CI40+1,0))</f>
        <v/>
      </c>
      <c r="CK40" s="1" t="str">
        <f aca="false">IF(HLOOKUP(CK$9,$AC$122:$AT$163,$CI40+1,0)="","",HLOOKUP(CK$9,$AC$122:$AT$163,$CI40+1,0))</f>
        <v/>
      </c>
      <c r="CL40" s="1" t="str">
        <f aca="false">IF(HLOOKUP(CL$9,$AC$122:$AT$163,$CI40+1,0)="","",HLOOKUP(CL$9,$AC$122:$AT$163,$CI40+1,0))</f>
        <v/>
      </c>
      <c r="CM40" s="1" t="str">
        <f aca="false">IF(HLOOKUP(CM$9,$AC$122:$AT$163,$CI40+1,0)="","",HLOOKUP(CM$9,$AC$122:$AT$163,$CI40+1,0))</f>
        <v/>
      </c>
      <c r="CN40" s="1" t="str">
        <f aca="false">IF(HLOOKUP(CN$9,$AC$122:$AT$163,$CI40+1,0)="","",HLOOKUP(CN$9,$AC$122:$AT$163,$CI40+1,0))</f>
        <v/>
      </c>
      <c r="CO40" s="1" t="str">
        <f aca="false">IF(HLOOKUP(CO$9,$AC$122:$AT$163,$CI40+1,0)="","",HLOOKUP(CO$9,$AC$122:$AT$163,$CI40+1,0))</f>
        <v/>
      </c>
      <c r="CP40" s="1" t="str">
        <f aca="false">IF(HLOOKUP(CP$9,$AC$122:$AT$163,$CI40+1,0)="","",HLOOKUP(CP$9,$AC$122:$AT$163,$CI40+1,0))</f>
        <v/>
      </c>
      <c r="CQ40" s="1" t="str">
        <f aca="false">IF(HLOOKUP(CQ$9,$AC$122:$AT$163,$CI40+1,0)="","",HLOOKUP(CQ$9,$AC$122:$AT$163,$CI40+1,0))</f>
        <v/>
      </c>
      <c r="CR40" s="1" t="str">
        <f aca="false">IF(HLOOKUP(CR$9,$AC$122:$AT$163,$CI40+1,0)="","",HLOOKUP(CR$9,$AC$122:$AT$163,$CI40+1,0))</f>
        <v/>
      </c>
      <c r="CS40" s="1" t="str">
        <f aca="false">IF(HLOOKUP(CS$9,$AC$122:$AT$163,$CI40+1,0)="","",HLOOKUP(CS$9,$AC$122:$AT$163,$CI40+1,0))</f>
        <v/>
      </c>
      <c r="CT40" s="1" t="str">
        <f aca="false">IF(HLOOKUP(CT$9,$AC$122:$AT$163,$CI40+1,0)="","",HLOOKUP(CT$9,$AC$122:$AT$163,$CI40+1,0))</f>
        <v/>
      </c>
      <c r="CU40" s="1" t="str">
        <f aca="false">IF(HLOOKUP(CU$9,$AC$122:$AT$163,$CI40+1,0)="","",HLOOKUP(CU$9,$AC$122:$AT$163,$CI40+1,0))</f>
        <v/>
      </c>
      <c r="CV40" s="1" t="str">
        <f aca="false">IF(HLOOKUP(CV$9,$AC$122:$AT$163,$CI40+1,0)="","",HLOOKUP(CV$9,$AC$122:$AT$163,$CI40+1,0))</f>
        <v/>
      </c>
      <c r="CW40" s="1" t="e">
        <f aca="false">IF(HLOOKUP(CW$9,$AC$122:$AT$163,$CI40+1,0)="","",HLOOKUP(CW$9,$AC$122:$AT$163,$CI40+1,0))</f>
        <v>#N/A</v>
      </c>
      <c r="CX40" s="1" t="e">
        <f aca="false">IF(HLOOKUP(CX$9,$AC$122:$AT$163,$CI40+1,0)="","",HLOOKUP(CX$9,$AC$122:$AT$163,$CI40+1,0))</f>
        <v>#N/A</v>
      </c>
      <c r="CY40" s="1" t="e">
        <f aca="false">IF(HLOOKUP(CY$9,$AC$122:$AT$163,$CI40+1,0)="","",HLOOKUP(CY$9,$AC$122:$AT$163,$CI40+1,0))</f>
        <v>#N/A</v>
      </c>
      <c r="CZ40" s="1" t="n">
        <v>29</v>
      </c>
      <c r="DA40" s="1" t="str">
        <f aca="false">IF(HLOOKUP(DA$10,$AT$122:$BJ$163,$CZ40+1,0)="","",HLOOKUP(DA$10,$AT$122:$BJ$163,$CZ40+1,0))</f>
        <v>Grab</v>
      </c>
      <c r="DB40" s="1" t="str">
        <f aca="false">IF(HLOOKUP(DB$10,$AT$122:$BJ$163,$CZ40+1,0)="","",HLOOKUP(DB$10,$AT$122:$BJ$163,$CZ40+1,0))</f>
        <v>Strong Arm</v>
      </c>
      <c r="DC40" s="1" t="str">
        <f aca="false">IF(HLOOKUP(DC$10,$AT$122:$BJ$163,$CZ40+1,0)="","",HLOOKUP(DC$10,$AT$122:$BJ$163,$CZ40+1,0))</f>
        <v/>
      </c>
      <c r="DD40" s="1" t="str">
        <f aca="false">IF(HLOOKUP(DD$10,$AT$122:$BJ$163,$CZ40+1,0)="","",HLOOKUP(DD$10,$AT$122:$BJ$163,$CZ40+1,0))</f>
        <v/>
      </c>
      <c r="DE40" s="1" t="str">
        <f aca="false">IF(HLOOKUP(DE$10,$AT$122:$BJ$163,$CZ40+1,0)="","",HLOOKUP(DE$10,$AT$122:$BJ$163,$CZ40+1,0))</f>
        <v>Foul Appearance</v>
      </c>
      <c r="DF40" s="1" t="str">
        <f aca="false">IF(HLOOKUP(DF$10,$AT$122:$BJ$163,$CZ40+1,0)="","",HLOOKUP(DF$10,$AT$122:$BJ$163,$CZ40+1,0))</f>
        <v/>
      </c>
      <c r="DG40" s="1" t="str">
        <f aca="false">IF(HLOOKUP(DG$10,$AT$122:$BJ$163,$CZ40+1,0)="","",HLOOKUP(DG$10,$AT$122:$BJ$163,$CZ40+1,0))</f>
        <v/>
      </c>
      <c r="DH40" s="1" t="str">
        <f aca="false">IF(HLOOKUP(DH$10,$AT$122:$BJ$163,$CZ40+1,0)="","",HLOOKUP(DH$10,$AT$122:$BJ$163,$CZ40+1,0))</f>
        <v/>
      </c>
      <c r="DI40" s="1" t="str">
        <f aca="false">IF(HLOOKUP(DI$10,$AT$122:$BJ$163,$CZ40+1,0)="","",HLOOKUP(DI$10,$AT$122:$BJ$163,$CZ40+1,0))</f>
        <v/>
      </c>
      <c r="DJ40" s="1" t="str">
        <f aca="false">IF(HLOOKUP(DJ$10,$AT$122:$BJ$163,$CZ40+1,0)="","",HLOOKUP(DJ$10,$AT$122:$BJ$163,$CZ40+1,0))</f>
        <v/>
      </c>
      <c r="DK40" s="1" t="str">
        <f aca="false">IF(HLOOKUP(DK$10,$AT$122:$BJ$163,$CZ40+1,0)="","",HLOOKUP(DK$10,$AT$122:$BJ$163,$CZ40+1,0))</f>
        <v/>
      </c>
      <c r="DL40" s="1" t="str">
        <f aca="false">IF(HLOOKUP(DL$10,$AT$122:$BJ$163,$CZ40+1,0)="","",HLOOKUP(DL$10,$AT$122:$BJ$163,$CZ40+1,0))</f>
        <v/>
      </c>
      <c r="DM40" s="1" t="str">
        <f aca="false">IF(HLOOKUP(DM$10,$AT$122:$BJ$163,$CZ40+1,0)="","",HLOOKUP(DM$10,$AT$122:$BJ$163,$CZ40+1,0))</f>
        <v/>
      </c>
      <c r="DN40" s="1" t="e">
        <f aca="false">IF(HLOOKUP(DN$10,$AT$122:$BJ$163,$CZ40+1,0)="","",HLOOKUP(DN$10,$AT$122:$BJ$163,$CZ40+1,0))</f>
        <v>#N/A</v>
      </c>
      <c r="DO40" s="1" t="e">
        <f aca="false">IF(HLOOKUP(DO$10,$AT$122:$BJ$163,$CZ40+1,0)="","",HLOOKUP(DO$10,$AT$122:$BJ$163,$CZ40+1,0))</f>
        <v>#N/A</v>
      </c>
      <c r="DP40" s="1" t="e">
        <f aca="false">IF(HLOOKUP(DP$10,$AT$122:$BJ$163,$CZ40+1,0)="","",HLOOKUP(DP$10,$AT$122:$BJ$163,$CZ40+1,0))</f>
        <v>#N/A</v>
      </c>
    </row>
    <row r="41" s="1" customFormat="true" ht="15" hidden="false" customHeight="false" outlineLevel="0" collapsed="false">
      <c r="T41" s="0"/>
      <c r="Y41" s="0"/>
      <c r="AF41" s="5"/>
      <c r="BC41" s="5"/>
      <c r="BD41" s="5"/>
      <c r="BE41" s="5"/>
      <c r="BR41" s="1" t="n">
        <v>30</v>
      </c>
      <c r="BS41" s="1" t="str">
        <f aca="false">IF(HLOOKUP(BS$4,$BL$122:$BO$172,$BR41+1,0)="","",HLOOKUP(BS$4,$BL$122:$BO$172,$BR41+1,0))</f>
        <v>Nerves of Steel</v>
      </c>
      <c r="BT41" s="1" t="str">
        <f aca="false">IF(HLOOKUP(BT$4,$BL$122:$BO$172,$BR41+1,0)="","",HLOOKUP(BT$4,$BL$122:$BO$172,$BR41+1,0))</f>
        <v>Nerves of Steel</v>
      </c>
      <c r="BU41" s="1" t="str">
        <f aca="false">IF(HLOOKUP(BU$4,$BL$122:$BO$172,$BR41+1,0)="","",HLOOKUP(BU$4,$BL$122:$BO$172,$BR41+1,0))</f>
        <v>Nerves of Steel</v>
      </c>
      <c r="BV41" s="1" t="str">
        <f aca="false">IF(HLOOKUP(BV$4,$BL$122:$BO$172,$BR41+1,0)="","",HLOOKUP(BV$4,$BL$122:$BO$172,$BR41+1,0))</f>
        <v>Nerves of Steel</v>
      </c>
      <c r="BW41" s="1" t="str">
        <f aca="false">IF(HLOOKUP(BW$4,$BL$122:$BO$172,$BR41+1,0)="","",HLOOKUP(BW$4,$BL$122:$BO$172,$BR41+1,0))</f>
        <v>Nerves of Steel</v>
      </c>
      <c r="BX41" s="1" t="str">
        <f aca="false">IF(HLOOKUP(BX$4,$BL$122:$BO$172,$BR41+1,0)="","",HLOOKUP(BX$4,$BL$122:$BO$172,$BR41+1,0))</f>
        <v/>
      </c>
      <c r="BY41" s="1" t="str">
        <f aca="false">IF(HLOOKUP(BY$4,$BL$122:$BO$172,$BR41+1,0)="","",HLOOKUP(BY$4,$BL$122:$BO$172,$BR41+1,0))</f>
        <v/>
      </c>
      <c r="BZ41" s="1" t="str">
        <f aca="false">IF(HLOOKUP(BZ$4,$BL$122:$BO$172,$BR41+1,0)="","",HLOOKUP(BZ$4,$BL$122:$BO$172,$BR41+1,0))</f>
        <v/>
      </c>
      <c r="CA41" s="1" t="str">
        <f aca="false">IF(HLOOKUP(CA$4,$BL$122:$BO$172,$BR41+1,0)="","",HLOOKUP(CA$4,$BL$122:$BO$172,$BR41+1,0))</f>
        <v/>
      </c>
      <c r="CB41" s="1" t="str">
        <f aca="false">IF(HLOOKUP(CB$4,$BL$122:$BO$172,$BR41+1,0)="","",HLOOKUP(CB$4,$BL$122:$BO$172,$BR41+1,0))</f>
        <v/>
      </c>
      <c r="CC41" s="1" t="str">
        <f aca="false">IF(HLOOKUP(CC$4,$BL$122:$BO$172,$BR41+1,0)="","",HLOOKUP(CC$4,$BL$122:$BO$172,$BR41+1,0))</f>
        <v/>
      </c>
      <c r="CD41" s="1" t="str">
        <f aca="false">IF(HLOOKUP(CD$4,$BL$122:$BO$172,$BR41+1,0)="","",HLOOKUP(CD$4,$BL$122:$BO$172,$BR41+1,0))</f>
        <v/>
      </c>
      <c r="CE41" s="1" t="str">
        <f aca="false">IF(HLOOKUP(CE$4,$BL$122:$BO$172,$BR41+1,0)="","",HLOOKUP(CE$4,$BL$122:$BO$172,$BR41+1,0))</f>
        <v/>
      </c>
      <c r="CF41" s="1" t="str">
        <f aca="false">IF(HLOOKUP(CF$4,$BL$122:$BO$172,$BR41+1,0)="","",HLOOKUP(CF$4,$BL$122:$BO$172,$BR41+1,0))</f>
        <v/>
      </c>
      <c r="CG41" s="1" t="str">
        <f aca="false">IF(HLOOKUP(CG$4,$BL$122:$BO$172,$BR41+1,0)="","",HLOOKUP(CG$4,$BL$122:$BO$172,$BR41+1,0))</f>
        <v/>
      </c>
      <c r="CH41" s="1" t="str">
        <f aca="false">IF(HLOOKUP(CH$4,$BL$122:$BO$172,$BR41+1,0)="","",HLOOKUP(CH$4,$BL$122:$BO$172,$BR41+1,0))</f>
        <v/>
      </c>
      <c r="CI41" s="1" t="n">
        <v>30</v>
      </c>
      <c r="CJ41" s="1" t="str">
        <f aca="false">IF(HLOOKUP(CJ$9,$AC$122:$AT$163,$CI41+1,0)="","",HLOOKUP(CJ$9,$AC$122:$AT$163,$CI41+1,0))</f>
        <v/>
      </c>
      <c r="CK41" s="1" t="str">
        <f aca="false">IF(HLOOKUP(CK$9,$AC$122:$AT$163,$CI41+1,0)="","",HLOOKUP(CK$9,$AC$122:$AT$163,$CI41+1,0))</f>
        <v/>
      </c>
      <c r="CL41" s="1" t="str">
        <f aca="false">IF(HLOOKUP(CL$9,$AC$122:$AT$163,$CI41+1,0)="","",HLOOKUP(CL$9,$AC$122:$AT$163,$CI41+1,0))</f>
        <v/>
      </c>
      <c r="CM41" s="1" t="str">
        <f aca="false">IF(HLOOKUP(CM$9,$AC$122:$AT$163,$CI41+1,0)="","",HLOOKUP(CM$9,$AC$122:$AT$163,$CI41+1,0))</f>
        <v/>
      </c>
      <c r="CN41" s="1" t="str">
        <f aca="false">IF(HLOOKUP(CN$9,$AC$122:$AT$163,$CI41+1,0)="","",HLOOKUP(CN$9,$AC$122:$AT$163,$CI41+1,0))</f>
        <v/>
      </c>
      <c r="CO41" s="1" t="str">
        <f aca="false">IF(HLOOKUP(CO$9,$AC$122:$AT$163,$CI41+1,0)="","",HLOOKUP(CO$9,$AC$122:$AT$163,$CI41+1,0))</f>
        <v/>
      </c>
      <c r="CP41" s="1" t="str">
        <f aca="false">IF(HLOOKUP(CP$9,$AC$122:$AT$163,$CI41+1,0)="","",HLOOKUP(CP$9,$AC$122:$AT$163,$CI41+1,0))</f>
        <v/>
      </c>
      <c r="CQ41" s="1" t="str">
        <f aca="false">IF(HLOOKUP(CQ$9,$AC$122:$AT$163,$CI41+1,0)="","",HLOOKUP(CQ$9,$AC$122:$AT$163,$CI41+1,0))</f>
        <v/>
      </c>
      <c r="CR41" s="1" t="str">
        <f aca="false">IF(HLOOKUP(CR$9,$AC$122:$AT$163,$CI41+1,0)="","",HLOOKUP(CR$9,$AC$122:$AT$163,$CI41+1,0))</f>
        <v/>
      </c>
      <c r="CS41" s="1" t="str">
        <f aca="false">IF(HLOOKUP(CS$9,$AC$122:$AT$163,$CI41+1,0)="","",HLOOKUP(CS$9,$AC$122:$AT$163,$CI41+1,0))</f>
        <v/>
      </c>
      <c r="CT41" s="1" t="str">
        <f aca="false">IF(HLOOKUP(CT$9,$AC$122:$AT$163,$CI41+1,0)="","",HLOOKUP(CT$9,$AC$122:$AT$163,$CI41+1,0))</f>
        <v/>
      </c>
      <c r="CU41" s="1" t="str">
        <f aca="false">IF(HLOOKUP(CU$9,$AC$122:$AT$163,$CI41+1,0)="","",HLOOKUP(CU$9,$AC$122:$AT$163,$CI41+1,0))</f>
        <v/>
      </c>
      <c r="CV41" s="1" t="str">
        <f aca="false">IF(HLOOKUP(CV$9,$AC$122:$AT$163,$CI41+1,0)="","",HLOOKUP(CV$9,$AC$122:$AT$163,$CI41+1,0))</f>
        <v/>
      </c>
      <c r="CW41" s="1" t="e">
        <f aca="false">IF(HLOOKUP(CW$9,$AC$122:$AT$163,$CI41+1,0)="","",HLOOKUP(CW$9,$AC$122:$AT$163,$CI41+1,0))</f>
        <v>#N/A</v>
      </c>
      <c r="CX41" s="1" t="e">
        <f aca="false">IF(HLOOKUP(CX$9,$AC$122:$AT$163,$CI41+1,0)="","",HLOOKUP(CX$9,$AC$122:$AT$163,$CI41+1,0))</f>
        <v>#N/A</v>
      </c>
      <c r="CY41" s="1" t="e">
        <f aca="false">IF(HLOOKUP(CY$9,$AC$122:$AT$163,$CI41+1,0)="","",HLOOKUP(CY$9,$AC$122:$AT$163,$CI41+1,0))</f>
        <v>#N/A</v>
      </c>
      <c r="CZ41" s="1" t="n">
        <v>30</v>
      </c>
      <c r="DA41" s="1" t="str">
        <f aca="false">IF(HLOOKUP(DA$10,$AT$122:$BJ$163,$CZ41+1,0)="","",HLOOKUP(DA$10,$AT$122:$BJ$163,$CZ41+1,0))</f>
        <v>Guard</v>
      </c>
      <c r="DB41" s="1" t="str">
        <f aca="false">IF(HLOOKUP(DB$10,$AT$122:$BJ$163,$CZ41+1,0)="","",HLOOKUP(DB$10,$AT$122:$BJ$163,$CZ41+1,0))</f>
        <v>Thick Skull</v>
      </c>
      <c r="DC41" s="1" t="str">
        <f aca="false">IF(HLOOKUP(DC$10,$AT$122:$BJ$163,$CZ41+1,0)="","",HLOOKUP(DC$10,$AT$122:$BJ$163,$CZ41+1,0))</f>
        <v/>
      </c>
      <c r="DD41" s="1" t="str">
        <f aca="false">IF(HLOOKUP(DD$10,$AT$122:$BJ$163,$CZ41+1,0)="","",HLOOKUP(DD$10,$AT$122:$BJ$163,$CZ41+1,0))</f>
        <v/>
      </c>
      <c r="DE41" s="1" t="str">
        <f aca="false">IF(HLOOKUP(DE$10,$AT$122:$BJ$163,$CZ41+1,0)="","",HLOOKUP(DE$10,$AT$122:$BJ$163,$CZ41+1,0))</f>
        <v>Horns</v>
      </c>
      <c r="DF41" s="1" t="str">
        <f aca="false">IF(HLOOKUP(DF$10,$AT$122:$BJ$163,$CZ41+1,0)="","",HLOOKUP(DF$10,$AT$122:$BJ$163,$CZ41+1,0))</f>
        <v/>
      </c>
      <c r="DG41" s="1" t="str">
        <f aca="false">IF(HLOOKUP(DG$10,$AT$122:$BJ$163,$CZ41+1,0)="","",HLOOKUP(DG$10,$AT$122:$BJ$163,$CZ41+1,0))</f>
        <v/>
      </c>
      <c r="DH41" s="1" t="str">
        <f aca="false">IF(HLOOKUP(DH$10,$AT$122:$BJ$163,$CZ41+1,0)="","",HLOOKUP(DH$10,$AT$122:$BJ$163,$CZ41+1,0))</f>
        <v/>
      </c>
      <c r="DI41" s="1" t="str">
        <f aca="false">IF(HLOOKUP(DI$10,$AT$122:$BJ$163,$CZ41+1,0)="","",HLOOKUP(DI$10,$AT$122:$BJ$163,$CZ41+1,0))</f>
        <v/>
      </c>
      <c r="DJ41" s="1" t="str">
        <f aca="false">IF(HLOOKUP(DJ$10,$AT$122:$BJ$163,$CZ41+1,0)="","",HLOOKUP(DJ$10,$AT$122:$BJ$163,$CZ41+1,0))</f>
        <v/>
      </c>
      <c r="DK41" s="1" t="str">
        <f aca="false">IF(HLOOKUP(DK$10,$AT$122:$BJ$163,$CZ41+1,0)="","",HLOOKUP(DK$10,$AT$122:$BJ$163,$CZ41+1,0))</f>
        <v/>
      </c>
      <c r="DL41" s="1" t="str">
        <f aca="false">IF(HLOOKUP(DL$10,$AT$122:$BJ$163,$CZ41+1,0)="","",HLOOKUP(DL$10,$AT$122:$BJ$163,$CZ41+1,0))</f>
        <v/>
      </c>
      <c r="DM41" s="1" t="str">
        <f aca="false">IF(HLOOKUP(DM$10,$AT$122:$BJ$163,$CZ41+1,0)="","",HLOOKUP(DM$10,$AT$122:$BJ$163,$CZ41+1,0))</f>
        <v/>
      </c>
      <c r="DN41" s="1" t="e">
        <f aca="false">IF(HLOOKUP(DN$10,$AT$122:$BJ$163,$CZ41+1,0)="","",HLOOKUP(DN$10,$AT$122:$BJ$163,$CZ41+1,0))</f>
        <v>#N/A</v>
      </c>
      <c r="DO41" s="1" t="e">
        <f aca="false">IF(HLOOKUP(DO$10,$AT$122:$BJ$163,$CZ41+1,0)="","",HLOOKUP(DO$10,$AT$122:$BJ$163,$CZ41+1,0))</f>
        <v>#N/A</v>
      </c>
      <c r="DP41" s="1" t="e">
        <f aca="false">IF(HLOOKUP(DP$10,$AT$122:$BJ$163,$CZ41+1,0)="","",HLOOKUP(DP$10,$AT$122:$BJ$163,$CZ41+1,0))</f>
        <v>#N/A</v>
      </c>
    </row>
    <row r="42" s="1" customFormat="true" ht="15" hidden="false" customHeight="false" outlineLevel="0" collapsed="false">
      <c r="T42" s="0"/>
      <c r="Y42" s="0"/>
      <c r="AF42" s="5"/>
      <c r="BC42" s="5"/>
      <c r="BD42" s="5"/>
      <c r="BE42" s="5"/>
      <c r="BR42" s="1" t="n">
        <v>31</v>
      </c>
      <c r="BS42" s="1" t="str">
        <f aca="false">IF(HLOOKUP(BS$4,$BL$122:$BO$172,$BR42+1,0)="","",HLOOKUP(BS$4,$BL$122:$BO$172,$BR42+1,0))</f>
        <v>Pass</v>
      </c>
      <c r="BT42" s="1" t="str">
        <f aca="false">IF(HLOOKUP(BT$4,$BL$122:$BO$172,$BR42+1,0)="","",HLOOKUP(BT$4,$BL$122:$BO$172,$BR42+1,0))</f>
        <v>Pass</v>
      </c>
      <c r="BU42" s="1" t="str">
        <f aca="false">IF(HLOOKUP(BU$4,$BL$122:$BO$172,$BR42+1,0)="","",HLOOKUP(BU$4,$BL$122:$BO$172,$BR42+1,0))</f>
        <v>Pass</v>
      </c>
      <c r="BV42" s="1" t="str">
        <f aca="false">IF(HLOOKUP(BV$4,$BL$122:$BO$172,$BR42+1,0)="","",HLOOKUP(BV$4,$BL$122:$BO$172,$BR42+1,0))</f>
        <v>Pass</v>
      </c>
      <c r="BW42" s="1" t="str">
        <f aca="false">IF(HLOOKUP(BW$4,$BL$122:$BO$172,$BR42+1,0)="","",HLOOKUP(BW$4,$BL$122:$BO$172,$BR42+1,0))</f>
        <v>Pass</v>
      </c>
      <c r="BX42" s="1" t="str">
        <f aca="false">IF(HLOOKUP(BX$4,$BL$122:$BO$172,$BR42+1,0)="","",HLOOKUP(BX$4,$BL$122:$BO$172,$BR42+1,0))</f>
        <v/>
      </c>
      <c r="BY42" s="1" t="str">
        <f aca="false">IF(HLOOKUP(BY$4,$BL$122:$BO$172,$BR42+1,0)="","",HLOOKUP(BY$4,$BL$122:$BO$172,$BR42+1,0))</f>
        <v/>
      </c>
      <c r="BZ42" s="1" t="str">
        <f aca="false">IF(HLOOKUP(BZ$4,$BL$122:$BO$172,$BR42+1,0)="","",HLOOKUP(BZ$4,$BL$122:$BO$172,$BR42+1,0))</f>
        <v/>
      </c>
      <c r="CA42" s="1" t="str">
        <f aca="false">IF(HLOOKUP(CA$4,$BL$122:$BO$172,$BR42+1,0)="","",HLOOKUP(CA$4,$BL$122:$BO$172,$BR42+1,0))</f>
        <v/>
      </c>
      <c r="CB42" s="1" t="str">
        <f aca="false">IF(HLOOKUP(CB$4,$BL$122:$BO$172,$BR42+1,0)="","",HLOOKUP(CB$4,$BL$122:$BO$172,$BR42+1,0))</f>
        <v/>
      </c>
      <c r="CC42" s="1" t="str">
        <f aca="false">IF(HLOOKUP(CC$4,$BL$122:$BO$172,$BR42+1,0)="","",HLOOKUP(CC$4,$BL$122:$BO$172,$BR42+1,0))</f>
        <v/>
      </c>
      <c r="CD42" s="1" t="str">
        <f aca="false">IF(HLOOKUP(CD$4,$BL$122:$BO$172,$BR42+1,0)="","",HLOOKUP(CD$4,$BL$122:$BO$172,$BR42+1,0))</f>
        <v/>
      </c>
      <c r="CE42" s="1" t="str">
        <f aca="false">IF(HLOOKUP(CE$4,$BL$122:$BO$172,$BR42+1,0)="","",HLOOKUP(CE$4,$BL$122:$BO$172,$BR42+1,0))</f>
        <v/>
      </c>
      <c r="CF42" s="1" t="str">
        <f aca="false">IF(HLOOKUP(CF$4,$BL$122:$BO$172,$BR42+1,0)="","",HLOOKUP(CF$4,$BL$122:$BO$172,$BR42+1,0))</f>
        <v/>
      </c>
      <c r="CG42" s="1" t="str">
        <f aca="false">IF(HLOOKUP(CG$4,$BL$122:$BO$172,$BR42+1,0)="","",HLOOKUP(CG$4,$BL$122:$BO$172,$BR42+1,0))</f>
        <v/>
      </c>
      <c r="CH42" s="1" t="str">
        <f aca="false">IF(HLOOKUP(CH$4,$BL$122:$BO$172,$BR42+1,0)="","",HLOOKUP(CH$4,$BL$122:$BO$172,$BR42+1,0))</f>
        <v/>
      </c>
      <c r="CI42" s="1" t="n">
        <v>31</v>
      </c>
      <c r="CJ42" s="1" t="str">
        <f aca="false">IF(HLOOKUP(CJ$9,$AC$122:$AT$163,$CI42+1,0)="","",HLOOKUP(CJ$9,$AC$122:$AT$163,$CI42+1,0))</f>
        <v/>
      </c>
      <c r="CK42" s="1" t="str">
        <f aca="false">IF(HLOOKUP(CK$9,$AC$122:$AT$163,$CI42+1,0)="","",HLOOKUP(CK$9,$AC$122:$AT$163,$CI42+1,0))</f>
        <v/>
      </c>
      <c r="CL42" s="1" t="str">
        <f aca="false">IF(HLOOKUP(CL$9,$AC$122:$AT$163,$CI42+1,0)="","",HLOOKUP(CL$9,$AC$122:$AT$163,$CI42+1,0))</f>
        <v/>
      </c>
      <c r="CM42" s="1" t="str">
        <f aca="false">IF(HLOOKUP(CM$9,$AC$122:$AT$163,$CI42+1,0)="","",HLOOKUP(CM$9,$AC$122:$AT$163,$CI42+1,0))</f>
        <v/>
      </c>
      <c r="CN42" s="1" t="str">
        <f aca="false">IF(HLOOKUP(CN$9,$AC$122:$AT$163,$CI42+1,0)="","",HLOOKUP(CN$9,$AC$122:$AT$163,$CI42+1,0))</f>
        <v/>
      </c>
      <c r="CO42" s="1" t="str">
        <f aca="false">IF(HLOOKUP(CO$9,$AC$122:$AT$163,$CI42+1,0)="","",HLOOKUP(CO$9,$AC$122:$AT$163,$CI42+1,0))</f>
        <v/>
      </c>
      <c r="CP42" s="1" t="str">
        <f aca="false">IF(HLOOKUP(CP$9,$AC$122:$AT$163,$CI42+1,0)="","",HLOOKUP(CP$9,$AC$122:$AT$163,$CI42+1,0))</f>
        <v/>
      </c>
      <c r="CQ42" s="1" t="str">
        <f aca="false">IF(HLOOKUP(CQ$9,$AC$122:$AT$163,$CI42+1,0)="","",HLOOKUP(CQ$9,$AC$122:$AT$163,$CI42+1,0))</f>
        <v/>
      </c>
      <c r="CR42" s="1" t="str">
        <f aca="false">IF(HLOOKUP(CR$9,$AC$122:$AT$163,$CI42+1,0)="","",HLOOKUP(CR$9,$AC$122:$AT$163,$CI42+1,0))</f>
        <v/>
      </c>
      <c r="CS42" s="1" t="str">
        <f aca="false">IF(HLOOKUP(CS$9,$AC$122:$AT$163,$CI42+1,0)="","",HLOOKUP(CS$9,$AC$122:$AT$163,$CI42+1,0))</f>
        <v/>
      </c>
      <c r="CT42" s="1" t="str">
        <f aca="false">IF(HLOOKUP(CT$9,$AC$122:$AT$163,$CI42+1,0)="","",HLOOKUP(CT$9,$AC$122:$AT$163,$CI42+1,0))</f>
        <v/>
      </c>
      <c r="CU42" s="1" t="str">
        <f aca="false">IF(HLOOKUP(CU$9,$AC$122:$AT$163,$CI42+1,0)="","",HLOOKUP(CU$9,$AC$122:$AT$163,$CI42+1,0))</f>
        <v/>
      </c>
      <c r="CV42" s="1" t="str">
        <f aca="false">IF(HLOOKUP(CV$9,$AC$122:$AT$163,$CI42+1,0)="","",HLOOKUP(CV$9,$AC$122:$AT$163,$CI42+1,0))</f>
        <v/>
      </c>
      <c r="CW42" s="1" t="e">
        <f aca="false">IF(HLOOKUP(CW$9,$AC$122:$AT$163,$CI42+1,0)="","",HLOOKUP(CW$9,$AC$122:$AT$163,$CI42+1,0))</f>
        <v>#N/A</v>
      </c>
      <c r="CX42" s="1" t="e">
        <f aca="false">IF(HLOOKUP(CX$9,$AC$122:$AT$163,$CI42+1,0)="","",HLOOKUP(CX$9,$AC$122:$AT$163,$CI42+1,0))</f>
        <v>#N/A</v>
      </c>
      <c r="CY42" s="1" t="e">
        <f aca="false">IF(HLOOKUP(CY$9,$AC$122:$AT$163,$CI42+1,0)="","",HLOOKUP(CY$9,$AC$122:$AT$163,$CI42+1,0))</f>
        <v>#N/A</v>
      </c>
      <c r="CZ42" s="1" t="n">
        <v>31</v>
      </c>
      <c r="DA42" s="1" t="str">
        <f aca="false">IF(HLOOKUP(DA$10,$AT$122:$BJ$163,$CZ42+1,0)="","",HLOOKUP(DA$10,$AT$122:$BJ$163,$CZ42+1,0))</f>
        <v>Juggernaut</v>
      </c>
      <c r="DB42" s="1" t="str">
        <f aca="false">IF(HLOOKUP(DB$10,$AT$122:$BJ$163,$CZ42+1,0)="","",HLOOKUP(DB$10,$AT$122:$BJ$163,$CZ42+1,0))</f>
        <v/>
      </c>
      <c r="DC42" s="1" t="str">
        <f aca="false">IF(HLOOKUP(DC$10,$AT$122:$BJ$163,$CZ42+1,0)="","",HLOOKUP(DC$10,$AT$122:$BJ$163,$CZ42+1,0))</f>
        <v/>
      </c>
      <c r="DD42" s="1" t="str">
        <f aca="false">IF(HLOOKUP(DD$10,$AT$122:$BJ$163,$CZ42+1,0)="","",HLOOKUP(DD$10,$AT$122:$BJ$163,$CZ42+1,0))</f>
        <v/>
      </c>
      <c r="DE42" s="1" t="str">
        <f aca="false">IF(HLOOKUP(DE$10,$AT$122:$BJ$163,$CZ42+1,0)="","",HLOOKUP(DE$10,$AT$122:$BJ$163,$CZ42+1,0))</f>
        <v>Prehensile Tail</v>
      </c>
      <c r="DF42" s="1" t="str">
        <f aca="false">IF(HLOOKUP(DF$10,$AT$122:$BJ$163,$CZ42+1,0)="","",HLOOKUP(DF$10,$AT$122:$BJ$163,$CZ42+1,0))</f>
        <v/>
      </c>
      <c r="DG42" s="1" t="str">
        <f aca="false">IF(HLOOKUP(DG$10,$AT$122:$BJ$163,$CZ42+1,0)="","",HLOOKUP(DG$10,$AT$122:$BJ$163,$CZ42+1,0))</f>
        <v/>
      </c>
      <c r="DH42" s="1" t="str">
        <f aca="false">IF(HLOOKUP(DH$10,$AT$122:$BJ$163,$CZ42+1,0)="","",HLOOKUP(DH$10,$AT$122:$BJ$163,$CZ42+1,0))</f>
        <v/>
      </c>
      <c r="DI42" s="1" t="str">
        <f aca="false">IF(HLOOKUP(DI$10,$AT$122:$BJ$163,$CZ42+1,0)="","",HLOOKUP(DI$10,$AT$122:$BJ$163,$CZ42+1,0))</f>
        <v/>
      </c>
      <c r="DJ42" s="1" t="str">
        <f aca="false">IF(HLOOKUP(DJ$10,$AT$122:$BJ$163,$CZ42+1,0)="","",HLOOKUP(DJ$10,$AT$122:$BJ$163,$CZ42+1,0))</f>
        <v/>
      </c>
      <c r="DK42" s="1" t="str">
        <f aca="false">IF(HLOOKUP(DK$10,$AT$122:$BJ$163,$CZ42+1,0)="","",HLOOKUP(DK$10,$AT$122:$BJ$163,$CZ42+1,0))</f>
        <v/>
      </c>
      <c r="DL42" s="1" t="str">
        <f aca="false">IF(HLOOKUP(DL$10,$AT$122:$BJ$163,$CZ42+1,0)="","",HLOOKUP(DL$10,$AT$122:$BJ$163,$CZ42+1,0))</f>
        <v/>
      </c>
      <c r="DM42" s="1" t="str">
        <f aca="false">IF(HLOOKUP(DM$10,$AT$122:$BJ$163,$CZ42+1,0)="","",HLOOKUP(DM$10,$AT$122:$BJ$163,$CZ42+1,0))</f>
        <v/>
      </c>
      <c r="DN42" s="1" t="e">
        <f aca="false">IF(HLOOKUP(DN$10,$AT$122:$BJ$163,$CZ42+1,0)="","",HLOOKUP(DN$10,$AT$122:$BJ$163,$CZ42+1,0))</f>
        <v>#N/A</v>
      </c>
      <c r="DO42" s="1" t="e">
        <f aca="false">IF(HLOOKUP(DO$10,$AT$122:$BJ$163,$CZ42+1,0)="","",HLOOKUP(DO$10,$AT$122:$BJ$163,$CZ42+1,0))</f>
        <v>#N/A</v>
      </c>
      <c r="DP42" s="1" t="e">
        <f aca="false">IF(HLOOKUP(DP$10,$AT$122:$BJ$163,$CZ42+1,0)="","",HLOOKUP(DP$10,$AT$122:$BJ$163,$CZ42+1,0))</f>
        <v>#N/A</v>
      </c>
    </row>
    <row r="43" s="1" customFormat="true" ht="15" hidden="false" customHeight="false" outlineLevel="0" collapsed="false">
      <c r="T43" s="0"/>
      <c r="Y43" s="0"/>
      <c r="AF43" s="5"/>
      <c r="BC43" s="5"/>
      <c r="BD43" s="5"/>
      <c r="BE43" s="5"/>
      <c r="BR43" s="1" t="n">
        <v>32</v>
      </c>
      <c r="BS43" s="1" t="str">
        <f aca="false">IF(HLOOKUP(BS$4,$BL$122:$BO$172,$BR43+1,0)="","",HLOOKUP(BS$4,$BL$122:$BO$172,$BR43+1,0))</f>
        <v>Pass Block</v>
      </c>
      <c r="BT43" s="1" t="str">
        <f aca="false">IF(HLOOKUP(BT$4,$BL$122:$BO$172,$BR43+1,0)="","",HLOOKUP(BT$4,$BL$122:$BO$172,$BR43+1,0))</f>
        <v>Pass Block</v>
      </c>
      <c r="BU43" s="1" t="str">
        <f aca="false">IF(HLOOKUP(BU$4,$BL$122:$BO$172,$BR43+1,0)="","",HLOOKUP(BU$4,$BL$122:$BO$172,$BR43+1,0))</f>
        <v>Pass Block</v>
      </c>
      <c r="BV43" s="1" t="str">
        <f aca="false">IF(HLOOKUP(BV$4,$BL$122:$BO$172,$BR43+1,0)="","",HLOOKUP(BV$4,$BL$122:$BO$172,$BR43+1,0))</f>
        <v>Pass Block</v>
      </c>
      <c r="BW43" s="1" t="str">
        <f aca="false">IF(HLOOKUP(BW$4,$BL$122:$BO$172,$BR43+1,0)="","",HLOOKUP(BW$4,$BL$122:$BO$172,$BR43+1,0))</f>
        <v>Pass Block</v>
      </c>
      <c r="BX43" s="1" t="str">
        <f aca="false">IF(HLOOKUP(BX$4,$BL$122:$BO$172,$BR43+1,0)="","",HLOOKUP(BX$4,$BL$122:$BO$172,$BR43+1,0))</f>
        <v/>
      </c>
      <c r="BY43" s="1" t="str">
        <f aca="false">IF(HLOOKUP(BY$4,$BL$122:$BO$172,$BR43+1,0)="","",HLOOKUP(BY$4,$BL$122:$BO$172,$BR43+1,0))</f>
        <v/>
      </c>
      <c r="BZ43" s="1" t="str">
        <f aca="false">IF(HLOOKUP(BZ$4,$BL$122:$BO$172,$BR43+1,0)="","",HLOOKUP(BZ$4,$BL$122:$BO$172,$BR43+1,0))</f>
        <v/>
      </c>
      <c r="CA43" s="1" t="str">
        <f aca="false">IF(HLOOKUP(CA$4,$BL$122:$BO$172,$BR43+1,0)="","",HLOOKUP(CA$4,$BL$122:$BO$172,$BR43+1,0))</f>
        <v/>
      </c>
      <c r="CB43" s="1" t="str">
        <f aca="false">IF(HLOOKUP(CB$4,$BL$122:$BO$172,$BR43+1,0)="","",HLOOKUP(CB$4,$BL$122:$BO$172,$BR43+1,0))</f>
        <v/>
      </c>
      <c r="CC43" s="1" t="str">
        <f aca="false">IF(HLOOKUP(CC$4,$BL$122:$BO$172,$BR43+1,0)="","",HLOOKUP(CC$4,$BL$122:$BO$172,$BR43+1,0))</f>
        <v/>
      </c>
      <c r="CD43" s="1" t="str">
        <f aca="false">IF(HLOOKUP(CD$4,$BL$122:$BO$172,$BR43+1,0)="","",HLOOKUP(CD$4,$BL$122:$BO$172,$BR43+1,0))</f>
        <v/>
      </c>
      <c r="CE43" s="1" t="str">
        <f aca="false">IF(HLOOKUP(CE$4,$BL$122:$BO$172,$BR43+1,0)="","",HLOOKUP(CE$4,$BL$122:$BO$172,$BR43+1,0))</f>
        <v/>
      </c>
      <c r="CF43" s="1" t="str">
        <f aca="false">IF(HLOOKUP(CF$4,$BL$122:$BO$172,$BR43+1,0)="","",HLOOKUP(CF$4,$BL$122:$BO$172,$BR43+1,0))</f>
        <v/>
      </c>
      <c r="CG43" s="1" t="str">
        <f aca="false">IF(HLOOKUP(CG$4,$BL$122:$BO$172,$BR43+1,0)="","",HLOOKUP(CG$4,$BL$122:$BO$172,$BR43+1,0))</f>
        <v/>
      </c>
      <c r="CH43" s="1" t="str">
        <f aca="false">IF(HLOOKUP(CH$4,$BL$122:$BO$172,$BR43+1,0)="","",HLOOKUP(CH$4,$BL$122:$BO$172,$BR43+1,0))</f>
        <v/>
      </c>
      <c r="CI43" s="1" t="n">
        <v>32</v>
      </c>
      <c r="CJ43" s="1" t="str">
        <f aca="false">IF(HLOOKUP(CJ$9,$AC$122:$AT$163,$CI43+1,0)="","",HLOOKUP(CJ$9,$AC$122:$AT$163,$CI43+1,0))</f>
        <v/>
      </c>
      <c r="CK43" s="1" t="str">
        <f aca="false">IF(HLOOKUP(CK$9,$AC$122:$AT$163,$CI43+1,0)="","",HLOOKUP(CK$9,$AC$122:$AT$163,$CI43+1,0))</f>
        <v/>
      </c>
      <c r="CL43" s="1" t="str">
        <f aca="false">IF(HLOOKUP(CL$9,$AC$122:$AT$163,$CI43+1,0)="","",HLOOKUP(CL$9,$AC$122:$AT$163,$CI43+1,0))</f>
        <v/>
      </c>
      <c r="CM43" s="1" t="str">
        <f aca="false">IF(HLOOKUP(CM$9,$AC$122:$AT$163,$CI43+1,0)="","",HLOOKUP(CM$9,$AC$122:$AT$163,$CI43+1,0))</f>
        <v/>
      </c>
      <c r="CN43" s="1" t="str">
        <f aca="false">IF(HLOOKUP(CN$9,$AC$122:$AT$163,$CI43+1,0)="","",HLOOKUP(CN$9,$AC$122:$AT$163,$CI43+1,0))</f>
        <v/>
      </c>
      <c r="CO43" s="1" t="str">
        <f aca="false">IF(HLOOKUP(CO$9,$AC$122:$AT$163,$CI43+1,0)="","",HLOOKUP(CO$9,$AC$122:$AT$163,$CI43+1,0))</f>
        <v/>
      </c>
      <c r="CP43" s="1" t="str">
        <f aca="false">IF(HLOOKUP(CP$9,$AC$122:$AT$163,$CI43+1,0)="","",HLOOKUP(CP$9,$AC$122:$AT$163,$CI43+1,0))</f>
        <v/>
      </c>
      <c r="CQ43" s="1" t="str">
        <f aca="false">IF(HLOOKUP(CQ$9,$AC$122:$AT$163,$CI43+1,0)="","",HLOOKUP(CQ$9,$AC$122:$AT$163,$CI43+1,0))</f>
        <v/>
      </c>
      <c r="CR43" s="1" t="str">
        <f aca="false">IF(HLOOKUP(CR$9,$AC$122:$AT$163,$CI43+1,0)="","",HLOOKUP(CR$9,$AC$122:$AT$163,$CI43+1,0))</f>
        <v/>
      </c>
      <c r="CS43" s="1" t="str">
        <f aca="false">IF(HLOOKUP(CS$9,$AC$122:$AT$163,$CI43+1,0)="","",HLOOKUP(CS$9,$AC$122:$AT$163,$CI43+1,0))</f>
        <v/>
      </c>
      <c r="CT43" s="1" t="str">
        <f aca="false">IF(HLOOKUP(CT$9,$AC$122:$AT$163,$CI43+1,0)="","",HLOOKUP(CT$9,$AC$122:$AT$163,$CI43+1,0))</f>
        <v/>
      </c>
      <c r="CU43" s="1" t="str">
        <f aca="false">IF(HLOOKUP(CU$9,$AC$122:$AT$163,$CI43+1,0)="","",HLOOKUP(CU$9,$AC$122:$AT$163,$CI43+1,0))</f>
        <v/>
      </c>
      <c r="CV43" s="1" t="str">
        <f aca="false">IF(HLOOKUP(CV$9,$AC$122:$AT$163,$CI43+1,0)="","",HLOOKUP(CV$9,$AC$122:$AT$163,$CI43+1,0))</f>
        <v/>
      </c>
      <c r="CW43" s="1" t="e">
        <f aca="false">IF(HLOOKUP(CW$9,$AC$122:$AT$163,$CI43+1,0)="","",HLOOKUP(CW$9,$AC$122:$AT$163,$CI43+1,0))</f>
        <v>#N/A</v>
      </c>
      <c r="CX43" s="1" t="e">
        <f aca="false">IF(HLOOKUP(CX$9,$AC$122:$AT$163,$CI43+1,0)="","",HLOOKUP(CX$9,$AC$122:$AT$163,$CI43+1,0))</f>
        <v>#N/A</v>
      </c>
      <c r="CY43" s="1" t="e">
        <f aca="false">IF(HLOOKUP(CY$9,$AC$122:$AT$163,$CI43+1,0)="","",HLOOKUP(CY$9,$AC$122:$AT$163,$CI43+1,0))</f>
        <v>#N/A</v>
      </c>
      <c r="CZ43" s="1" t="n">
        <v>32</v>
      </c>
      <c r="DA43" s="1" t="str">
        <f aca="false">IF(HLOOKUP(DA$10,$AT$122:$BJ$163,$CZ43+1,0)="","",HLOOKUP(DA$10,$AT$122:$BJ$163,$CZ43+1,0))</f>
        <v>Mighty Blow</v>
      </c>
      <c r="DB43" s="1" t="str">
        <f aca="false">IF(HLOOKUP(DB$10,$AT$122:$BJ$163,$CZ43+1,0)="","",HLOOKUP(DB$10,$AT$122:$BJ$163,$CZ43+1,0))</f>
        <v/>
      </c>
      <c r="DC43" s="1" t="str">
        <f aca="false">IF(HLOOKUP(DC$10,$AT$122:$BJ$163,$CZ43+1,0)="","",HLOOKUP(DC$10,$AT$122:$BJ$163,$CZ43+1,0))</f>
        <v/>
      </c>
      <c r="DD43" s="1" t="str">
        <f aca="false">IF(HLOOKUP(DD$10,$AT$122:$BJ$163,$CZ43+1,0)="","",HLOOKUP(DD$10,$AT$122:$BJ$163,$CZ43+1,0))</f>
        <v/>
      </c>
      <c r="DE43" s="1" t="str">
        <f aca="false">IF(HLOOKUP(DE$10,$AT$122:$BJ$163,$CZ43+1,0)="","",HLOOKUP(DE$10,$AT$122:$BJ$163,$CZ43+1,0))</f>
        <v>Tentacles</v>
      </c>
      <c r="DF43" s="1" t="str">
        <f aca="false">IF(HLOOKUP(DF$10,$AT$122:$BJ$163,$CZ43+1,0)="","",HLOOKUP(DF$10,$AT$122:$BJ$163,$CZ43+1,0))</f>
        <v/>
      </c>
      <c r="DG43" s="1" t="str">
        <f aca="false">IF(HLOOKUP(DG$10,$AT$122:$BJ$163,$CZ43+1,0)="","",HLOOKUP(DG$10,$AT$122:$BJ$163,$CZ43+1,0))</f>
        <v/>
      </c>
      <c r="DH43" s="1" t="str">
        <f aca="false">IF(HLOOKUP(DH$10,$AT$122:$BJ$163,$CZ43+1,0)="","",HLOOKUP(DH$10,$AT$122:$BJ$163,$CZ43+1,0))</f>
        <v/>
      </c>
      <c r="DI43" s="1" t="str">
        <f aca="false">IF(HLOOKUP(DI$10,$AT$122:$BJ$163,$CZ43+1,0)="","",HLOOKUP(DI$10,$AT$122:$BJ$163,$CZ43+1,0))</f>
        <v/>
      </c>
      <c r="DJ43" s="1" t="str">
        <f aca="false">IF(HLOOKUP(DJ$10,$AT$122:$BJ$163,$CZ43+1,0)="","",HLOOKUP(DJ$10,$AT$122:$BJ$163,$CZ43+1,0))</f>
        <v/>
      </c>
      <c r="DK43" s="1" t="str">
        <f aca="false">IF(HLOOKUP(DK$10,$AT$122:$BJ$163,$CZ43+1,0)="","",HLOOKUP(DK$10,$AT$122:$BJ$163,$CZ43+1,0))</f>
        <v/>
      </c>
      <c r="DL43" s="1" t="str">
        <f aca="false">IF(HLOOKUP(DL$10,$AT$122:$BJ$163,$CZ43+1,0)="","",HLOOKUP(DL$10,$AT$122:$BJ$163,$CZ43+1,0))</f>
        <v/>
      </c>
      <c r="DM43" s="1" t="str">
        <f aca="false">IF(HLOOKUP(DM$10,$AT$122:$BJ$163,$CZ43+1,0)="","",HLOOKUP(DM$10,$AT$122:$BJ$163,$CZ43+1,0))</f>
        <v/>
      </c>
      <c r="DN43" s="1" t="e">
        <f aca="false">IF(HLOOKUP(DN$10,$AT$122:$BJ$163,$CZ43+1,0)="","",HLOOKUP(DN$10,$AT$122:$BJ$163,$CZ43+1,0))</f>
        <v>#N/A</v>
      </c>
      <c r="DO43" s="1" t="e">
        <f aca="false">IF(HLOOKUP(DO$10,$AT$122:$BJ$163,$CZ43+1,0)="","",HLOOKUP(DO$10,$AT$122:$BJ$163,$CZ43+1,0))</f>
        <v>#N/A</v>
      </c>
      <c r="DP43" s="1" t="e">
        <f aca="false">IF(HLOOKUP(DP$10,$AT$122:$BJ$163,$CZ43+1,0)="","",HLOOKUP(DP$10,$AT$122:$BJ$163,$CZ43+1,0))</f>
        <v>#N/A</v>
      </c>
    </row>
    <row r="44" s="1" customFormat="true" ht="15" hidden="false" customHeight="false" outlineLevel="0" collapsed="false">
      <c r="T44" s="0"/>
      <c r="Y44" s="0"/>
      <c r="AF44" s="5"/>
      <c r="BC44" s="5"/>
      <c r="BD44" s="5"/>
      <c r="BE44" s="5"/>
      <c r="BR44" s="1" t="n">
        <v>33</v>
      </c>
      <c r="BS44" s="1" t="str">
        <f aca="false">IF(HLOOKUP(BS$4,$BL$122:$BO$172,$BR44+1,0)="","",HLOOKUP(BS$4,$BL$122:$BO$172,$BR44+1,0))</f>
        <v>Piling On</v>
      </c>
      <c r="BT44" s="1" t="str">
        <f aca="false">IF(HLOOKUP(BT$4,$BL$122:$BO$172,$BR44+1,0)="","",HLOOKUP(BT$4,$BL$122:$BO$172,$BR44+1,0))</f>
        <v>Piling On</v>
      </c>
      <c r="BU44" s="1" t="str">
        <f aca="false">IF(HLOOKUP(BU$4,$BL$122:$BO$172,$BR44+1,0)="","",HLOOKUP(BU$4,$BL$122:$BO$172,$BR44+1,0))</f>
        <v>Piling On</v>
      </c>
      <c r="BV44" s="1" t="str">
        <f aca="false">IF(HLOOKUP(BV$4,$BL$122:$BO$172,$BR44+1,0)="","",HLOOKUP(BV$4,$BL$122:$BO$172,$BR44+1,0))</f>
        <v>Piling On</v>
      </c>
      <c r="BW44" s="1" t="str">
        <f aca="false">IF(HLOOKUP(BW$4,$BL$122:$BO$172,$BR44+1,0)="","",HLOOKUP(BW$4,$BL$122:$BO$172,$BR44+1,0))</f>
        <v>Piling On</v>
      </c>
      <c r="BX44" s="1" t="str">
        <f aca="false">IF(HLOOKUP(BX$4,$BL$122:$BO$172,$BR44+1,0)="","",HLOOKUP(BX$4,$BL$122:$BO$172,$BR44+1,0))</f>
        <v/>
      </c>
      <c r="BY44" s="1" t="str">
        <f aca="false">IF(HLOOKUP(BY$4,$BL$122:$BO$172,$BR44+1,0)="","",HLOOKUP(BY$4,$BL$122:$BO$172,$BR44+1,0))</f>
        <v/>
      </c>
      <c r="BZ44" s="1" t="str">
        <f aca="false">IF(HLOOKUP(BZ$4,$BL$122:$BO$172,$BR44+1,0)="","",HLOOKUP(BZ$4,$BL$122:$BO$172,$BR44+1,0))</f>
        <v/>
      </c>
      <c r="CA44" s="1" t="str">
        <f aca="false">IF(HLOOKUP(CA$4,$BL$122:$BO$172,$BR44+1,0)="","",HLOOKUP(CA$4,$BL$122:$BO$172,$BR44+1,0))</f>
        <v/>
      </c>
      <c r="CB44" s="1" t="str">
        <f aca="false">IF(HLOOKUP(CB$4,$BL$122:$BO$172,$BR44+1,0)="","",HLOOKUP(CB$4,$BL$122:$BO$172,$BR44+1,0))</f>
        <v/>
      </c>
      <c r="CC44" s="1" t="str">
        <f aca="false">IF(HLOOKUP(CC$4,$BL$122:$BO$172,$BR44+1,0)="","",HLOOKUP(CC$4,$BL$122:$BO$172,$BR44+1,0))</f>
        <v/>
      </c>
      <c r="CD44" s="1" t="str">
        <f aca="false">IF(HLOOKUP(CD$4,$BL$122:$BO$172,$BR44+1,0)="","",HLOOKUP(CD$4,$BL$122:$BO$172,$BR44+1,0))</f>
        <v/>
      </c>
      <c r="CE44" s="1" t="str">
        <f aca="false">IF(HLOOKUP(CE$4,$BL$122:$BO$172,$BR44+1,0)="","",HLOOKUP(CE$4,$BL$122:$BO$172,$BR44+1,0))</f>
        <v/>
      </c>
      <c r="CF44" s="1" t="str">
        <f aca="false">IF(HLOOKUP(CF$4,$BL$122:$BO$172,$BR44+1,0)="","",HLOOKUP(CF$4,$BL$122:$BO$172,$BR44+1,0))</f>
        <v/>
      </c>
      <c r="CG44" s="1" t="str">
        <f aca="false">IF(HLOOKUP(CG$4,$BL$122:$BO$172,$BR44+1,0)="","",HLOOKUP(CG$4,$BL$122:$BO$172,$BR44+1,0))</f>
        <v/>
      </c>
      <c r="CH44" s="1" t="str">
        <f aca="false">IF(HLOOKUP(CH$4,$BL$122:$BO$172,$BR44+1,0)="","",HLOOKUP(CH$4,$BL$122:$BO$172,$BR44+1,0))</f>
        <v/>
      </c>
      <c r="CI44" s="1" t="n">
        <v>33</v>
      </c>
      <c r="CJ44" s="1" t="str">
        <f aca="false">IF(HLOOKUP(CJ$9,$AC$122:$AT$163,$CI44+1,0)="","",HLOOKUP(CJ$9,$AC$122:$AT$163,$CI44+1,0))</f>
        <v/>
      </c>
      <c r="CK44" s="1" t="str">
        <f aca="false">IF(HLOOKUP(CK$9,$AC$122:$AT$163,$CI44+1,0)="","",HLOOKUP(CK$9,$AC$122:$AT$163,$CI44+1,0))</f>
        <v/>
      </c>
      <c r="CL44" s="1" t="str">
        <f aca="false">IF(HLOOKUP(CL$9,$AC$122:$AT$163,$CI44+1,0)="","",HLOOKUP(CL$9,$AC$122:$AT$163,$CI44+1,0))</f>
        <v/>
      </c>
      <c r="CM44" s="1" t="str">
        <f aca="false">IF(HLOOKUP(CM$9,$AC$122:$AT$163,$CI44+1,0)="","",HLOOKUP(CM$9,$AC$122:$AT$163,$CI44+1,0))</f>
        <v/>
      </c>
      <c r="CN44" s="1" t="str">
        <f aca="false">IF(HLOOKUP(CN$9,$AC$122:$AT$163,$CI44+1,0)="","",HLOOKUP(CN$9,$AC$122:$AT$163,$CI44+1,0))</f>
        <v/>
      </c>
      <c r="CO44" s="1" t="str">
        <f aca="false">IF(HLOOKUP(CO$9,$AC$122:$AT$163,$CI44+1,0)="","",HLOOKUP(CO$9,$AC$122:$AT$163,$CI44+1,0))</f>
        <v/>
      </c>
      <c r="CP44" s="1" t="str">
        <f aca="false">IF(HLOOKUP(CP$9,$AC$122:$AT$163,$CI44+1,0)="","",HLOOKUP(CP$9,$AC$122:$AT$163,$CI44+1,0))</f>
        <v/>
      </c>
      <c r="CQ44" s="1" t="str">
        <f aca="false">IF(HLOOKUP(CQ$9,$AC$122:$AT$163,$CI44+1,0)="","",HLOOKUP(CQ$9,$AC$122:$AT$163,$CI44+1,0))</f>
        <v/>
      </c>
      <c r="CR44" s="1" t="str">
        <f aca="false">IF(HLOOKUP(CR$9,$AC$122:$AT$163,$CI44+1,0)="","",HLOOKUP(CR$9,$AC$122:$AT$163,$CI44+1,0))</f>
        <v/>
      </c>
      <c r="CS44" s="1" t="str">
        <f aca="false">IF(HLOOKUP(CS$9,$AC$122:$AT$163,$CI44+1,0)="","",HLOOKUP(CS$9,$AC$122:$AT$163,$CI44+1,0))</f>
        <v/>
      </c>
      <c r="CT44" s="1" t="str">
        <f aca="false">IF(HLOOKUP(CT$9,$AC$122:$AT$163,$CI44+1,0)="","",HLOOKUP(CT$9,$AC$122:$AT$163,$CI44+1,0))</f>
        <v/>
      </c>
      <c r="CU44" s="1" t="str">
        <f aca="false">IF(HLOOKUP(CU$9,$AC$122:$AT$163,$CI44+1,0)="","",HLOOKUP(CU$9,$AC$122:$AT$163,$CI44+1,0))</f>
        <v/>
      </c>
      <c r="CV44" s="1" t="str">
        <f aca="false">IF(HLOOKUP(CV$9,$AC$122:$AT$163,$CI44+1,0)="","",HLOOKUP(CV$9,$AC$122:$AT$163,$CI44+1,0))</f>
        <v/>
      </c>
      <c r="CW44" s="1" t="e">
        <f aca="false">IF(HLOOKUP(CW$9,$AC$122:$AT$163,$CI44+1,0)="","",HLOOKUP(CW$9,$AC$122:$AT$163,$CI44+1,0))</f>
        <v>#N/A</v>
      </c>
      <c r="CX44" s="1" t="e">
        <f aca="false">IF(HLOOKUP(CX$9,$AC$122:$AT$163,$CI44+1,0)="","",HLOOKUP(CX$9,$AC$122:$AT$163,$CI44+1,0))</f>
        <v>#N/A</v>
      </c>
      <c r="CY44" s="1" t="e">
        <f aca="false">IF(HLOOKUP(CY$9,$AC$122:$AT$163,$CI44+1,0)="","",HLOOKUP(CY$9,$AC$122:$AT$163,$CI44+1,0))</f>
        <v>#N/A</v>
      </c>
      <c r="CZ44" s="1" t="n">
        <v>33</v>
      </c>
      <c r="DA44" s="1" t="str">
        <f aca="false">IF(HLOOKUP(DA$10,$AT$122:$BJ$163,$CZ44+1,0)="","",HLOOKUP(DA$10,$AT$122:$BJ$163,$CZ44+1,0))</f>
        <v>Multiple Block</v>
      </c>
      <c r="DB44" s="1" t="str">
        <f aca="false">IF(HLOOKUP(DB$10,$AT$122:$BJ$163,$CZ44+1,0)="","",HLOOKUP(DB$10,$AT$122:$BJ$163,$CZ44+1,0))</f>
        <v/>
      </c>
      <c r="DC44" s="1" t="str">
        <f aca="false">IF(HLOOKUP(DC$10,$AT$122:$BJ$163,$CZ44+1,0)="","",HLOOKUP(DC$10,$AT$122:$BJ$163,$CZ44+1,0))</f>
        <v/>
      </c>
      <c r="DD44" s="1" t="str">
        <f aca="false">IF(HLOOKUP(DD$10,$AT$122:$BJ$163,$CZ44+1,0)="","",HLOOKUP(DD$10,$AT$122:$BJ$163,$CZ44+1,0))</f>
        <v/>
      </c>
      <c r="DE44" s="1" t="str">
        <f aca="false">IF(HLOOKUP(DE$10,$AT$122:$BJ$163,$CZ44+1,0)="","",HLOOKUP(DE$10,$AT$122:$BJ$163,$CZ44+1,0))</f>
        <v>Two Heads</v>
      </c>
      <c r="DF44" s="1" t="str">
        <f aca="false">IF(HLOOKUP(DF$10,$AT$122:$BJ$163,$CZ44+1,0)="","",HLOOKUP(DF$10,$AT$122:$BJ$163,$CZ44+1,0))</f>
        <v/>
      </c>
      <c r="DG44" s="1" t="str">
        <f aca="false">IF(HLOOKUP(DG$10,$AT$122:$BJ$163,$CZ44+1,0)="","",HLOOKUP(DG$10,$AT$122:$BJ$163,$CZ44+1,0))</f>
        <v/>
      </c>
      <c r="DH44" s="1" t="str">
        <f aca="false">IF(HLOOKUP(DH$10,$AT$122:$BJ$163,$CZ44+1,0)="","",HLOOKUP(DH$10,$AT$122:$BJ$163,$CZ44+1,0))</f>
        <v/>
      </c>
      <c r="DI44" s="1" t="str">
        <f aca="false">IF(HLOOKUP(DI$10,$AT$122:$BJ$163,$CZ44+1,0)="","",HLOOKUP(DI$10,$AT$122:$BJ$163,$CZ44+1,0))</f>
        <v/>
      </c>
      <c r="DJ44" s="1" t="str">
        <f aca="false">IF(HLOOKUP(DJ$10,$AT$122:$BJ$163,$CZ44+1,0)="","",HLOOKUP(DJ$10,$AT$122:$BJ$163,$CZ44+1,0))</f>
        <v/>
      </c>
      <c r="DK44" s="1" t="str">
        <f aca="false">IF(HLOOKUP(DK$10,$AT$122:$BJ$163,$CZ44+1,0)="","",HLOOKUP(DK$10,$AT$122:$BJ$163,$CZ44+1,0))</f>
        <v/>
      </c>
      <c r="DL44" s="1" t="str">
        <f aca="false">IF(HLOOKUP(DL$10,$AT$122:$BJ$163,$CZ44+1,0)="","",HLOOKUP(DL$10,$AT$122:$BJ$163,$CZ44+1,0))</f>
        <v/>
      </c>
      <c r="DM44" s="1" t="str">
        <f aca="false">IF(HLOOKUP(DM$10,$AT$122:$BJ$163,$CZ44+1,0)="","",HLOOKUP(DM$10,$AT$122:$BJ$163,$CZ44+1,0))</f>
        <v/>
      </c>
      <c r="DN44" s="1" t="e">
        <f aca="false">IF(HLOOKUP(DN$10,$AT$122:$BJ$163,$CZ44+1,0)="","",HLOOKUP(DN$10,$AT$122:$BJ$163,$CZ44+1,0))</f>
        <v>#N/A</v>
      </c>
      <c r="DO44" s="1" t="e">
        <f aca="false">IF(HLOOKUP(DO$10,$AT$122:$BJ$163,$CZ44+1,0)="","",HLOOKUP(DO$10,$AT$122:$BJ$163,$CZ44+1,0))</f>
        <v>#N/A</v>
      </c>
      <c r="DP44" s="1" t="e">
        <f aca="false">IF(HLOOKUP(DP$10,$AT$122:$BJ$163,$CZ44+1,0)="","",HLOOKUP(DP$10,$AT$122:$BJ$163,$CZ44+1,0))</f>
        <v>#N/A</v>
      </c>
    </row>
    <row r="45" s="1" customFormat="true" ht="15" hidden="false" customHeight="false" outlineLevel="0" collapsed="false">
      <c r="T45" s="0"/>
      <c r="Y45" s="0"/>
      <c r="AF45" s="5"/>
      <c r="BC45" s="5"/>
      <c r="BD45" s="5"/>
      <c r="BE45" s="5"/>
      <c r="BR45" s="1" t="n">
        <v>34</v>
      </c>
      <c r="BS45" s="1" t="str">
        <f aca="false">IF(HLOOKUP(BS$4,$BL$122:$BO$172,$BR45+1,0)="","",HLOOKUP(BS$4,$BL$122:$BO$172,$BR45+1,0))</f>
        <v>Prehensile Tail</v>
      </c>
      <c r="BT45" s="1" t="str">
        <f aca="false">IF(HLOOKUP(BT$4,$BL$122:$BO$172,$BR45+1,0)="","",HLOOKUP(BT$4,$BL$122:$BO$172,$BR45+1,0))</f>
        <v>Prehensile Tail</v>
      </c>
      <c r="BU45" s="1" t="str">
        <f aca="false">IF(HLOOKUP(BU$4,$BL$122:$BO$172,$BR45+1,0)="","",HLOOKUP(BU$4,$BL$122:$BO$172,$BR45+1,0))</f>
        <v>Prehensile Tail</v>
      </c>
      <c r="BV45" s="1" t="str">
        <f aca="false">IF(HLOOKUP(BV$4,$BL$122:$BO$172,$BR45+1,0)="","",HLOOKUP(BV$4,$BL$122:$BO$172,$BR45+1,0))</f>
        <v>Prehensile Tail</v>
      </c>
      <c r="BW45" s="1" t="str">
        <f aca="false">IF(HLOOKUP(BW$4,$BL$122:$BO$172,$BR45+1,0)="","",HLOOKUP(BW$4,$BL$122:$BO$172,$BR45+1,0))</f>
        <v>Prehensile Tail</v>
      </c>
      <c r="BX45" s="1" t="str">
        <f aca="false">IF(HLOOKUP(BX$4,$BL$122:$BO$172,$BR45+1,0)="","",HLOOKUP(BX$4,$BL$122:$BO$172,$BR45+1,0))</f>
        <v/>
      </c>
      <c r="BY45" s="1" t="str">
        <f aca="false">IF(HLOOKUP(BY$4,$BL$122:$BO$172,$BR45+1,0)="","",HLOOKUP(BY$4,$BL$122:$BO$172,$BR45+1,0))</f>
        <v/>
      </c>
      <c r="BZ45" s="1" t="str">
        <f aca="false">IF(HLOOKUP(BZ$4,$BL$122:$BO$172,$BR45+1,0)="","",HLOOKUP(BZ$4,$BL$122:$BO$172,$BR45+1,0))</f>
        <v/>
      </c>
      <c r="CA45" s="1" t="str">
        <f aca="false">IF(HLOOKUP(CA$4,$BL$122:$BO$172,$BR45+1,0)="","",HLOOKUP(CA$4,$BL$122:$BO$172,$BR45+1,0))</f>
        <v/>
      </c>
      <c r="CB45" s="1" t="str">
        <f aca="false">IF(HLOOKUP(CB$4,$BL$122:$BO$172,$BR45+1,0)="","",HLOOKUP(CB$4,$BL$122:$BO$172,$BR45+1,0))</f>
        <v/>
      </c>
      <c r="CC45" s="1" t="str">
        <f aca="false">IF(HLOOKUP(CC$4,$BL$122:$BO$172,$BR45+1,0)="","",HLOOKUP(CC$4,$BL$122:$BO$172,$BR45+1,0))</f>
        <v/>
      </c>
      <c r="CD45" s="1" t="str">
        <f aca="false">IF(HLOOKUP(CD$4,$BL$122:$BO$172,$BR45+1,0)="","",HLOOKUP(CD$4,$BL$122:$BO$172,$BR45+1,0))</f>
        <v/>
      </c>
      <c r="CE45" s="1" t="str">
        <f aca="false">IF(HLOOKUP(CE$4,$BL$122:$BO$172,$BR45+1,0)="","",HLOOKUP(CE$4,$BL$122:$BO$172,$BR45+1,0))</f>
        <v/>
      </c>
      <c r="CF45" s="1" t="str">
        <f aca="false">IF(HLOOKUP(CF$4,$BL$122:$BO$172,$BR45+1,0)="","",HLOOKUP(CF$4,$BL$122:$BO$172,$BR45+1,0))</f>
        <v/>
      </c>
      <c r="CG45" s="1" t="str">
        <f aca="false">IF(HLOOKUP(CG$4,$BL$122:$BO$172,$BR45+1,0)="","",HLOOKUP(CG$4,$BL$122:$BO$172,$BR45+1,0))</f>
        <v/>
      </c>
      <c r="CH45" s="1" t="str">
        <f aca="false">IF(HLOOKUP(CH$4,$BL$122:$BO$172,$BR45+1,0)="","",HLOOKUP(CH$4,$BL$122:$BO$172,$BR45+1,0))</f>
        <v/>
      </c>
      <c r="CI45" s="1" t="n">
        <v>34</v>
      </c>
      <c r="CJ45" s="1" t="str">
        <f aca="false">IF(HLOOKUP(CJ$9,$AC$122:$AT$163,$CI45+1,0)="","",HLOOKUP(CJ$9,$AC$122:$AT$163,$CI45+1,0))</f>
        <v/>
      </c>
      <c r="CK45" s="1" t="str">
        <f aca="false">IF(HLOOKUP(CK$9,$AC$122:$AT$163,$CI45+1,0)="","",HLOOKUP(CK$9,$AC$122:$AT$163,$CI45+1,0))</f>
        <v/>
      </c>
      <c r="CL45" s="1" t="str">
        <f aca="false">IF(HLOOKUP(CL$9,$AC$122:$AT$163,$CI45+1,0)="","",HLOOKUP(CL$9,$AC$122:$AT$163,$CI45+1,0))</f>
        <v/>
      </c>
      <c r="CM45" s="1" t="str">
        <f aca="false">IF(HLOOKUP(CM$9,$AC$122:$AT$163,$CI45+1,0)="","",HLOOKUP(CM$9,$AC$122:$AT$163,$CI45+1,0))</f>
        <v/>
      </c>
      <c r="CN45" s="1" t="str">
        <f aca="false">IF(HLOOKUP(CN$9,$AC$122:$AT$163,$CI45+1,0)="","",HLOOKUP(CN$9,$AC$122:$AT$163,$CI45+1,0))</f>
        <v/>
      </c>
      <c r="CO45" s="1" t="str">
        <f aca="false">IF(HLOOKUP(CO$9,$AC$122:$AT$163,$CI45+1,0)="","",HLOOKUP(CO$9,$AC$122:$AT$163,$CI45+1,0))</f>
        <v/>
      </c>
      <c r="CP45" s="1" t="str">
        <f aca="false">IF(HLOOKUP(CP$9,$AC$122:$AT$163,$CI45+1,0)="","",HLOOKUP(CP$9,$AC$122:$AT$163,$CI45+1,0))</f>
        <v/>
      </c>
      <c r="CQ45" s="1" t="str">
        <f aca="false">IF(HLOOKUP(CQ$9,$AC$122:$AT$163,$CI45+1,0)="","",HLOOKUP(CQ$9,$AC$122:$AT$163,$CI45+1,0))</f>
        <v/>
      </c>
      <c r="CR45" s="1" t="str">
        <f aca="false">IF(HLOOKUP(CR$9,$AC$122:$AT$163,$CI45+1,0)="","",HLOOKUP(CR$9,$AC$122:$AT$163,$CI45+1,0))</f>
        <v/>
      </c>
      <c r="CS45" s="1" t="str">
        <f aca="false">IF(HLOOKUP(CS$9,$AC$122:$AT$163,$CI45+1,0)="","",HLOOKUP(CS$9,$AC$122:$AT$163,$CI45+1,0))</f>
        <v/>
      </c>
      <c r="CT45" s="1" t="str">
        <f aca="false">IF(HLOOKUP(CT$9,$AC$122:$AT$163,$CI45+1,0)="","",HLOOKUP(CT$9,$AC$122:$AT$163,$CI45+1,0))</f>
        <v/>
      </c>
      <c r="CU45" s="1" t="str">
        <f aca="false">IF(HLOOKUP(CU$9,$AC$122:$AT$163,$CI45+1,0)="","",HLOOKUP(CU$9,$AC$122:$AT$163,$CI45+1,0))</f>
        <v/>
      </c>
      <c r="CV45" s="1" t="str">
        <f aca="false">IF(HLOOKUP(CV$9,$AC$122:$AT$163,$CI45+1,0)="","",HLOOKUP(CV$9,$AC$122:$AT$163,$CI45+1,0))</f>
        <v/>
      </c>
      <c r="CW45" s="1" t="e">
        <f aca="false">IF(HLOOKUP(CW$9,$AC$122:$AT$163,$CI45+1,0)="","",HLOOKUP(CW$9,$AC$122:$AT$163,$CI45+1,0))</f>
        <v>#N/A</v>
      </c>
      <c r="CX45" s="1" t="e">
        <f aca="false">IF(HLOOKUP(CX$9,$AC$122:$AT$163,$CI45+1,0)="","",HLOOKUP(CX$9,$AC$122:$AT$163,$CI45+1,0))</f>
        <v>#N/A</v>
      </c>
      <c r="CY45" s="1" t="e">
        <f aca="false">IF(HLOOKUP(CY$9,$AC$122:$AT$163,$CI45+1,0)="","",HLOOKUP(CY$9,$AC$122:$AT$163,$CI45+1,0))</f>
        <v>#N/A</v>
      </c>
      <c r="CZ45" s="1" t="n">
        <v>34</v>
      </c>
      <c r="DA45" s="1" t="str">
        <f aca="false">IF(HLOOKUP(DA$10,$AT$122:$BJ$163,$CZ45+1,0)="","",HLOOKUP(DA$10,$AT$122:$BJ$163,$CZ45+1,0))</f>
        <v>Piling On</v>
      </c>
      <c r="DB45" s="1" t="str">
        <f aca="false">IF(HLOOKUP(DB$10,$AT$122:$BJ$163,$CZ45+1,0)="","",HLOOKUP(DB$10,$AT$122:$BJ$163,$CZ45+1,0))</f>
        <v/>
      </c>
      <c r="DC45" s="1" t="str">
        <f aca="false">IF(HLOOKUP(DC$10,$AT$122:$BJ$163,$CZ45+1,0)="","",HLOOKUP(DC$10,$AT$122:$BJ$163,$CZ45+1,0))</f>
        <v/>
      </c>
      <c r="DD45" s="1" t="str">
        <f aca="false">IF(HLOOKUP(DD$10,$AT$122:$BJ$163,$CZ45+1,0)="","",HLOOKUP(DD$10,$AT$122:$BJ$163,$CZ45+1,0))</f>
        <v/>
      </c>
      <c r="DE45" s="1" t="str">
        <f aca="false">IF(HLOOKUP(DE$10,$AT$122:$BJ$163,$CZ45+1,0)="","",HLOOKUP(DE$10,$AT$122:$BJ$163,$CZ45+1,0))</f>
        <v>Very Long Legs</v>
      </c>
      <c r="DF45" s="1" t="str">
        <f aca="false">IF(HLOOKUP(DF$10,$AT$122:$BJ$163,$CZ45+1,0)="","",HLOOKUP(DF$10,$AT$122:$BJ$163,$CZ45+1,0))</f>
        <v/>
      </c>
      <c r="DG45" s="1" t="str">
        <f aca="false">IF(HLOOKUP(DG$10,$AT$122:$BJ$163,$CZ45+1,0)="","",HLOOKUP(DG$10,$AT$122:$BJ$163,$CZ45+1,0))</f>
        <v/>
      </c>
      <c r="DH45" s="1" t="str">
        <f aca="false">IF(HLOOKUP(DH$10,$AT$122:$BJ$163,$CZ45+1,0)="","",HLOOKUP(DH$10,$AT$122:$BJ$163,$CZ45+1,0))</f>
        <v/>
      </c>
      <c r="DI45" s="1" t="str">
        <f aca="false">IF(HLOOKUP(DI$10,$AT$122:$BJ$163,$CZ45+1,0)="","",HLOOKUP(DI$10,$AT$122:$BJ$163,$CZ45+1,0))</f>
        <v/>
      </c>
      <c r="DJ45" s="1" t="str">
        <f aca="false">IF(HLOOKUP(DJ$10,$AT$122:$BJ$163,$CZ45+1,0)="","",HLOOKUP(DJ$10,$AT$122:$BJ$163,$CZ45+1,0))</f>
        <v/>
      </c>
      <c r="DK45" s="1" t="str">
        <f aca="false">IF(HLOOKUP(DK$10,$AT$122:$BJ$163,$CZ45+1,0)="","",HLOOKUP(DK$10,$AT$122:$BJ$163,$CZ45+1,0))</f>
        <v/>
      </c>
      <c r="DL45" s="1" t="str">
        <f aca="false">IF(HLOOKUP(DL$10,$AT$122:$BJ$163,$CZ45+1,0)="","",HLOOKUP(DL$10,$AT$122:$BJ$163,$CZ45+1,0))</f>
        <v/>
      </c>
      <c r="DM45" s="1" t="str">
        <f aca="false">IF(HLOOKUP(DM$10,$AT$122:$BJ$163,$CZ45+1,0)="","",HLOOKUP(DM$10,$AT$122:$BJ$163,$CZ45+1,0))</f>
        <v/>
      </c>
      <c r="DN45" s="1" t="e">
        <f aca="false">IF(HLOOKUP(DN$10,$AT$122:$BJ$163,$CZ45+1,0)="","",HLOOKUP(DN$10,$AT$122:$BJ$163,$CZ45+1,0))</f>
        <v>#N/A</v>
      </c>
      <c r="DO45" s="1" t="e">
        <f aca="false">IF(HLOOKUP(DO$10,$AT$122:$BJ$163,$CZ45+1,0)="","",HLOOKUP(DO$10,$AT$122:$BJ$163,$CZ45+1,0))</f>
        <v>#N/A</v>
      </c>
      <c r="DP45" s="1" t="e">
        <f aca="false">IF(HLOOKUP(DP$10,$AT$122:$BJ$163,$CZ45+1,0)="","",HLOOKUP(DP$10,$AT$122:$BJ$163,$CZ45+1,0))</f>
        <v>#N/A</v>
      </c>
    </row>
    <row r="46" s="1" customFormat="true" ht="15" hidden="false" customHeight="false" outlineLevel="0" collapsed="false">
      <c r="T46" s="0"/>
      <c r="Y46" s="0"/>
      <c r="AF46" s="5"/>
      <c r="BC46" s="5"/>
      <c r="BD46" s="5"/>
      <c r="BE46" s="5"/>
      <c r="BR46" s="1" t="n">
        <v>35</v>
      </c>
      <c r="BS46" s="1" t="str">
        <f aca="false">IF(HLOOKUP(BS$4,$BL$122:$BO$172,$BR46+1,0)="","",HLOOKUP(BS$4,$BL$122:$BO$172,$BR46+1,0))</f>
        <v>Pro</v>
      </c>
      <c r="BT46" s="1" t="str">
        <f aca="false">IF(HLOOKUP(BT$4,$BL$122:$BO$172,$BR46+1,0)="","",HLOOKUP(BT$4,$BL$122:$BO$172,$BR46+1,0))</f>
        <v>Pro</v>
      </c>
      <c r="BU46" s="1" t="str">
        <f aca="false">IF(HLOOKUP(BU$4,$BL$122:$BO$172,$BR46+1,0)="","",HLOOKUP(BU$4,$BL$122:$BO$172,$BR46+1,0))</f>
        <v>Pro</v>
      </c>
      <c r="BV46" s="1" t="str">
        <f aca="false">IF(HLOOKUP(BV$4,$BL$122:$BO$172,$BR46+1,0)="","",HLOOKUP(BV$4,$BL$122:$BO$172,$BR46+1,0))</f>
        <v>Pro</v>
      </c>
      <c r="BW46" s="1" t="str">
        <f aca="false">IF(HLOOKUP(BW$4,$BL$122:$BO$172,$BR46+1,0)="","",HLOOKUP(BW$4,$BL$122:$BO$172,$BR46+1,0))</f>
        <v>Pro</v>
      </c>
      <c r="BX46" s="1" t="str">
        <f aca="false">IF(HLOOKUP(BX$4,$BL$122:$BO$172,$BR46+1,0)="","",HLOOKUP(BX$4,$BL$122:$BO$172,$BR46+1,0))</f>
        <v/>
      </c>
      <c r="BY46" s="1" t="str">
        <f aca="false">IF(HLOOKUP(BY$4,$BL$122:$BO$172,$BR46+1,0)="","",HLOOKUP(BY$4,$BL$122:$BO$172,$BR46+1,0))</f>
        <v/>
      </c>
      <c r="BZ46" s="1" t="str">
        <f aca="false">IF(HLOOKUP(BZ$4,$BL$122:$BO$172,$BR46+1,0)="","",HLOOKUP(BZ$4,$BL$122:$BO$172,$BR46+1,0))</f>
        <v/>
      </c>
      <c r="CA46" s="1" t="str">
        <f aca="false">IF(HLOOKUP(CA$4,$BL$122:$BO$172,$BR46+1,0)="","",HLOOKUP(CA$4,$BL$122:$BO$172,$BR46+1,0))</f>
        <v/>
      </c>
      <c r="CB46" s="1" t="str">
        <f aca="false">IF(HLOOKUP(CB$4,$BL$122:$BO$172,$BR46+1,0)="","",HLOOKUP(CB$4,$BL$122:$BO$172,$BR46+1,0))</f>
        <v/>
      </c>
      <c r="CC46" s="1" t="str">
        <f aca="false">IF(HLOOKUP(CC$4,$BL$122:$BO$172,$BR46+1,0)="","",HLOOKUP(CC$4,$BL$122:$BO$172,$BR46+1,0))</f>
        <v/>
      </c>
      <c r="CD46" s="1" t="str">
        <f aca="false">IF(HLOOKUP(CD$4,$BL$122:$BO$172,$BR46+1,0)="","",HLOOKUP(CD$4,$BL$122:$BO$172,$BR46+1,0))</f>
        <v/>
      </c>
      <c r="CE46" s="1" t="str">
        <f aca="false">IF(HLOOKUP(CE$4,$BL$122:$BO$172,$BR46+1,0)="","",HLOOKUP(CE$4,$BL$122:$BO$172,$BR46+1,0))</f>
        <v/>
      </c>
      <c r="CF46" s="1" t="str">
        <f aca="false">IF(HLOOKUP(CF$4,$BL$122:$BO$172,$BR46+1,0)="","",HLOOKUP(CF$4,$BL$122:$BO$172,$BR46+1,0))</f>
        <v/>
      </c>
      <c r="CG46" s="1" t="str">
        <f aca="false">IF(HLOOKUP(CG$4,$BL$122:$BO$172,$BR46+1,0)="","",HLOOKUP(CG$4,$BL$122:$BO$172,$BR46+1,0))</f>
        <v/>
      </c>
      <c r="CH46" s="1" t="str">
        <f aca="false">IF(HLOOKUP(CH$4,$BL$122:$BO$172,$BR46+1,0)="","",HLOOKUP(CH$4,$BL$122:$BO$172,$BR46+1,0))</f>
        <v/>
      </c>
      <c r="CI46" s="1" t="n">
        <v>35</v>
      </c>
      <c r="CJ46" s="1" t="str">
        <f aca="false">IF(HLOOKUP(CJ$9,$AC$122:$AT$163,$CI46+1,0)="","",HLOOKUP(CJ$9,$AC$122:$AT$163,$CI46+1,0))</f>
        <v/>
      </c>
      <c r="CK46" s="1" t="str">
        <f aca="false">IF(HLOOKUP(CK$9,$AC$122:$AT$163,$CI46+1,0)="","",HLOOKUP(CK$9,$AC$122:$AT$163,$CI46+1,0))</f>
        <v/>
      </c>
      <c r="CL46" s="1" t="str">
        <f aca="false">IF(HLOOKUP(CL$9,$AC$122:$AT$163,$CI46+1,0)="","",HLOOKUP(CL$9,$AC$122:$AT$163,$CI46+1,0))</f>
        <v/>
      </c>
      <c r="CM46" s="1" t="str">
        <f aca="false">IF(HLOOKUP(CM$9,$AC$122:$AT$163,$CI46+1,0)="","",HLOOKUP(CM$9,$AC$122:$AT$163,$CI46+1,0))</f>
        <v/>
      </c>
      <c r="CN46" s="1" t="str">
        <f aca="false">IF(HLOOKUP(CN$9,$AC$122:$AT$163,$CI46+1,0)="","",HLOOKUP(CN$9,$AC$122:$AT$163,$CI46+1,0))</f>
        <v/>
      </c>
      <c r="CO46" s="1" t="str">
        <f aca="false">IF(HLOOKUP(CO$9,$AC$122:$AT$163,$CI46+1,0)="","",HLOOKUP(CO$9,$AC$122:$AT$163,$CI46+1,0))</f>
        <v/>
      </c>
      <c r="CP46" s="1" t="str">
        <f aca="false">IF(HLOOKUP(CP$9,$AC$122:$AT$163,$CI46+1,0)="","",HLOOKUP(CP$9,$AC$122:$AT$163,$CI46+1,0))</f>
        <v/>
      </c>
      <c r="CQ46" s="1" t="str">
        <f aca="false">IF(HLOOKUP(CQ$9,$AC$122:$AT$163,$CI46+1,0)="","",HLOOKUP(CQ$9,$AC$122:$AT$163,$CI46+1,0))</f>
        <v/>
      </c>
      <c r="CR46" s="1" t="str">
        <f aca="false">IF(HLOOKUP(CR$9,$AC$122:$AT$163,$CI46+1,0)="","",HLOOKUP(CR$9,$AC$122:$AT$163,$CI46+1,0))</f>
        <v/>
      </c>
      <c r="CS46" s="1" t="str">
        <f aca="false">IF(HLOOKUP(CS$9,$AC$122:$AT$163,$CI46+1,0)="","",HLOOKUP(CS$9,$AC$122:$AT$163,$CI46+1,0))</f>
        <v/>
      </c>
      <c r="CT46" s="1" t="str">
        <f aca="false">IF(HLOOKUP(CT$9,$AC$122:$AT$163,$CI46+1,0)="","",HLOOKUP(CT$9,$AC$122:$AT$163,$CI46+1,0))</f>
        <v/>
      </c>
      <c r="CU46" s="1" t="str">
        <f aca="false">IF(HLOOKUP(CU$9,$AC$122:$AT$163,$CI46+1,0)="","",HLOOKUP(CU$9,$AC$122:$AT$163,$CI46+1,0))</f>
        <v/>
      </c>
      <c r="CV46" s="1" t="str">
        <f aca="false">IF(HLOOKUP(CV$9,$AC$122:$AT$163,$CI46+1,0)="","",HLOOKUP(CV$9,$AC$122:$AT$163,$CI46+1,0))</f>
        <v/>
      </c>
      <c r="CW46" s="1" t="e">
        <f aca="false">IF(HLOOKUP(CW$9,$AC$122:$AT$163,$CI46+1,0)="","",HLOOKUP(CW$9,$AC$122:$AT$163,$CI46+1,0))</f>
        <v>#N/A</v>
      </c>
      <c r="CX46" s="1" t="e">
        <f aca="false">IF(HLOOKUP(CX$9,$AC$122:$AT$163,$CI46+1,0)="","",HLOOKUP(CX$9,$AC$122:$AT$163,$CI46+1,0))</f>
        <v>#N/A</v>
      </c>
      <c r="CY46" s="1" t="e">
        <f aca="false">IF(HLOOKUP(CY$9,$AC$122:$AT$163,$CI46+1,0)="","",HLOOKUP(CY$9,$AC$122:$AT$163,$CI46+1,0))</f>
        <v>#N/A</v>
      </c>
      <c r="CZ46" s="1" t="n">
        <v>35</v>
      </c>
      <c r="DA46" s="1" t="str">
        <f aca="false">IF(HLOOKUP(DA$10,$AT$122:$BJ$163,$CZ46+1,0)="","",HLOOKUP(DA$10,$AT$122:$BJ$163,$CZ46+1,0))</f>
        <v>Stand Firm</v>
      </c>
      <c r="DB46" s="1" t="str">
        <f aca="false">IF(HLOOKUP(DB$10,$AT$122:$BJ$163,$CZ46+1,0)="","",HLOOKUP(DB$10,$AT$122:$BJ$163,$CZ46+1,0))</f>
        <v/>
      </c>
      <c r="DC46" s="1" t="str">
        <f aca="false">IF(HLOOKUP(DC$10,$AT$122:$BJ$163,$CZ46+1,0)="","",HLOOKUP(DC$10,$AT$122:$BJ$163,$CZ46+1,0))</f>
        <v/>
      </c>
      <c r="DD46" s="1" t="str">
        <f aca="false">IF(HLOOKUP(DD$10,$AT$122:$BJ$163,$CZ46+1,0)="","",HLOOKUP(DD$10,$AT$122:$BJ$163,$CZ46+1,0))</f>
        <v/>
      </c>
      <c r="DE46" s="1" t="str">
        <f aca="false">IF(HLOOKUP(DE$10,$AT$122:$BJ$163,$CZ46+1,0)="","",HLOOKUP(DE$10,$AT$122:$BJ$163,$CZ46+1,0))</f>
        <v>Accurate</v>
      </c>
      <c r="DF46" s="1" t="str">
        <f aca="false">IF(HLOOKUP(DF$10,$AT$122:$BJ$163,$CZ46+1,0)="","",HLOOKUP(DF$10,$AT$122:$BJ$163,$CZ46+1,0))</f>
        <v/>
      </c>
      <c r="DG46" s="1" t="str">
        <f aca="false">IF(HLOOKUP(DG$10,$AT$122:$BJ$163,$CZ46+1,0)="","",HLOOKUP(DG$10,$AT$122:$BJ$163,$CZ46+1,0))</f>
        <v/>
      </c>
      <c r="DH46" s="1" t="str">
        <f aca="false">IF(HLOOKUP(DH$10,$AT$122:$BJ$163,$CZ46+1,0)="","",HLOOKUP(DH$10,$AT$122:$BJ$163,$CZ46+1,0))</f>
        <v/>
      </c>
      <c r="DI46" s="1" t="str">
        <f aca="false">IF(HLOOKUP(DI$10,$AT$122:$BJ$163,$CZ46+1,0)="","",HLOOKUP(DI$10,$AT$122:$BJ$163,$CZ46+1,0))</f>
        <v/>
      </c>
      <c r="DJ46" s="1" t="str">
        <f aca="false">IF(HLOOKUP(DJ$10,$AT$122:$BJ$163,$CZ46+1,0)="","",HLOOKUP(DJ$10,$AT$122:$BJ$163,$CZ46+1,0))</f>
        <v/>
      </c>
      <c r="DK46" s="1" t="str">
        <f aca="false">IF(HLOOKUP(DK$10,$AT$122:$BJ$163,$CZ46+1,0)="","",HLOOKUP(DK$10,$AT$122:$BJ$163,$CZ46+1,0))</f>
        <v/>
      </c>
      <c r="DL46" s="1" t="str">
        <f aca="false">IF(HLOOKUP(DL$10,$AT$122:$BJ$163,$CZ46+1,0)="","",HLOOKUP(DL$10,$AT$122:$BJ$163,$CZ46+1,0))</f>
        <v/>
      </c>
      <c r="DM46" s="1" t="str">
        <f aca="false">IF(HLOOKUP(DM$10,$AT$122:$BJ$163,$CZ46+1,0)="","",HLOOKUP(DM$10,$AT$122:$BJ$163,$CZ46+1,0))</f>
        <v/>
      </c>
      <c r="DN46" s="1" t="e">
        <f aca="false">IF(HLOOKUP(DN$10,$AT$122:$BJ$163,$CZ46+1,0)="","",HLOOKUP(DN$10,$AT$122:$BJ$163,$CZ46+1,0))</f>
        <v>#N/A</v>
      </c>
      <c r="DO46" s="1" t="e">
        <f aca="false">IF(HLOOKUP(DO$10,$AT$122:$BJ$163,$CZ46+1,0)="","",HLOOKUP(DO$10,$AT$122:$BJ$163,$CZ46+1,0))</f>
        <v>#N/A</v>
      </c>
      <c r="DP46" s="1" t="e">
        <f aca="false">IF(HLOOKUP(DP$10,$AT$122:$BJ$163,$CZ46+1,0)="","",HLOOKUP(DP$10,$AT$122:$BJ$163,$CZ46+1,0))</f>
        <v>#N/A</v>
      </c>
    </row>
    <row r="47" s="1" customFormat="true" ht="15" hidden="false" customHeight="false" outlineLevel="0" collapsed="false">
      <c r="T47" s="0"/>
      <c r="Y47" s="0"/>
      <c r="AF47" s="5"/>
      <c r="BC47" s="5"/>
      <c r="BD47" s="5"/>
      <c r="BE47" s="5"/>
      <c r="BR47" s="1" t="n">
        <v>36</v>
      </c>
      <c r="BS47" s="1" t="str">
        <f aca="false">IF(HLOOKUP(BS$4,$BL$122:$BO$172,$BR47+1,0)="","",HLOOKUP(BS$4,$BL$122:$BO$172,$BR47+1,0))</f>
        <v>Save Throw</v>
      </c>
      <c r="BT47" s="1" t="str">
        <f aca="false">IF(HLOOKUP(BT$4,$BL$122:$BO$172,$BR47+1,0)="","",HLOOKUP(BT$4,$BL$122:$BO$172,$BR47+1,0))</f>
        <v>Save Throw</v>
      </c>
      <c r="BU47" s="1" t="str">
        <f aca="false">IF(HLOOKUP(BU$4,$BL$122:$BO$172,$BR47+1,0)="","",HLOOKUP(BU$4,$BL$122:$BO$172,$BR47+1,0))</f>
        <v>Save Throw</v>
      </c>
      <c r="BV47" s="1" t="str">
        <f aca="false">IF(HLOOKUP(BV$4,$BL$122:$BO$172,$BR47+1,0)="","",HLOOKUP(BV$4,$BL$122:$BO$172,$BR47+1,0))</f>
        <v>Save Throw</v>
      </c>
      <c r="BW47" s="1" t="str">
        <f aca="false">IF(HLOOKUP(BW$4,$BL$122:$BO$172,$BR47+1,0)="","",HLOOKUP(BW$4,$BL$122:$BO$172,$BR47+1,0))</f>
        <v>Save Throw</v>
      </c>
      <c r="BX47" s="1" t="str">
        <f aca="false">IF(HLOOKUP(BX$4,$BL$122:$BO$172,$BR47+1,0)="","",HLOOKUP(BX$4,$BL$122:$BO$172,$BR47+1,0))</f>
        <v/>
      </c>
      <c r="BY47" s="1" t="str">
        <f aca="false">IF(HLOOKUP(BY$4,$BL$122:$BO$172,$BR47+1,0)="","",HLOOKUP(BY$4,$BL$122:$BO$172,$BR47+1,0))</f>
        <v/>
      </c>
      <c r="BZ47" s="1" t="str">
        <f aca="false">IF(HLOOKUP(BZ$4,$BL$122:$BO$172,$BR47+1,0)="","",HLOOKUP(BZ$4,$BL$122:$BO$172,$BR47+1,0))</f>
        <v/>
      </c>
      <c r="CA47" s="1" t="str">
        <f aca="false">IF(HLOOKUP(CA$4,$BL$122:$BO$172,$BR47+1,0)="","",HLOOKUP(CA$4,$BL$122:$BO$172,$BR47+1,0))</f>
        <v/>
      </c>
      <c r="CB47" s="1" t="str">
        <f aca="false">IF(HLOOKUP(CB$4,$BL$122:$BO$172,$BR47+1,0)="","",HLOOKUP(CB$4,$BL$122:$BO$172,$BR47+1,0))</f>
        <v/>
      </c>
      <c r="CC47" s="1" t="str">
        <f aca="false">IF(HLOOKUP(CC$4,$BL$122:$BO$172,$BR47+1,0)="","",HLOOKUP(CC$4,$BL$122:$BO$172,$BR47+1,0))</f>
        <v/>
      </c>
      <c r="CD47" s="1" t="str">
        <f aca="false">IF(HLOOKUP(CD$4,$BL$122:$BO$172,$BR47+1,0)="","",HLOOKUP(CD$4,$BL$122:$BO$172,$BR47+1,0))</f>
        <v/>
      </c>
      <c r="CE47" s="1" t="str">
        <f aca="false">IF(HLOOKUP(CE$4,$BL$122:$BO$172,$BR47+1,0)="","",HLOOKUP(CE$4,$BL$122:$BO$172,$BR47+1,0))</f>
        <v/>
      </c>
      <c r="CF47" s="1" t="str">
        <f aca="false">IF(HLOOKUP(CF$4,$BL$122:$BO$172,$BR47+1,0)="","",HLOOKUP(CF$4,$BL$122:$BO$172,$BR47+1,0))</f>
        <v/>
      </c>
      <c r="CG47" s="1" t="str">
        <f aca="false">IF(HLOOKUP(CG$4,$BL$122:$BO$172,$BR47+1,0)="","",HLOOKUP(CG$4,$BL$122:$BO$172,$BR47+1,0))</f>
        <v/>
      </c>
      <c r="CH47" s="1" t="str">
        <f aca="false">IF(HLOOKUP(CH$4,$BL$122:$BO$172,$BR47+1,0)="","",HLOOKUP(CH$4,$BL$122:$BO$172,$BR47+1,0))</f>
        <v/>
      </c>
      <c r="CI47" s="1" t="n">
        <v>36</v>
      </c>
      <c r="CJ47" s="1" t="str">
        <f aca="false">IF(HLOOKUP(CJ$9,$AC$122:$AT$163,$CI47+1,0)="","",HLOOKUP(CJ$9,$AC$122:$AT$163,$CI47+1,0))</f>
        <v/>
      </c>
      <c r="CK47" s="1" t="str">
        <f aca="false">IF(HLOOKUP(CK$9,$AC$122:$AT$163,$CI47+1,0)="","",HLOOKUP(CK$9,$AC$122:$AT$163,$CI47+1,0))</f>
        <v/>
      </c>
      <c r="CL47" s="1" t="str">
        <f aca="false">IF(HLOOKUP(CL$9,$AC$122:$AT$163,$CI47+1,0)="","",HLOOKUP(CL$9,$AC$122:$AT$163,$CI47+1,0))</f>
        <v/>
      </c>
      <c r="CM47" s="1" t="str">
        <f aca="false">IF(HLOOKUP(CM$9,$AC$122:$AT$163,$CI47+1,0)="","",HLOOKUP(CM$9,$AC$122:$AT$163,$CI47+1,0))</f>
        <v/>
      </c>
      <c r="CN47" s="1" t="str">
        <f aca="false">IF(HLOOKUP(CN$9,$AC$122:$AT$163,$CI47+1,0)="","",HLOOKUP(CN$9,$AC$122:$AT$163,$CI47+1,0))</f>
        <v/>
      </c>
      <c r="CO47" s="1" t="str">
        <f aca="false">IF(HLOOKUP(CO$9,$AC$122:$AT$163,$CI47+1,0)="","",HLOOKUP(CO$9,$AC$122:$AT$163,$CI47+1,0))</f>
        <v/>
      </c>
      <c r="CP47" s="1" t="str">
        <f aca="false">IF(HLOOKUP(CP$9,$AC$122:$AT$163,$CI47+1,0)="","",HLOOKUP(CP$9,$AC$122:$AT$163,$CI47+1,0))</f>
        <v/>
      </c>
      <c r="CQ47" s="1" t="str">
        <f aca="false">IF(HLOOKUP(CQ$9,$AC$122:$AT$163,$CI47+1,0)="","",HLOOKUP(CQ$9,$AC$122:$AT$163,$CI47+1,0))</f>
        <v/>
      </c>
      <c r="CR47" s="1" t="str">
        <f aca="false">IF(HLOOKUP(CR$9,$AC$122:$AT$163,$CI47+1,0)="","",HLOOKUP(CR$9,$AC$122:$AT$163,$CI47+1,0))</f>
        <v/>
      </c>
      <c r="CS47" s="1" t="str">
        <f aca="false">IF(HLOOKUP(CS$9,$AC$122:$AT$163,$CI47+1,0)="","",HLOOKUP(CS$9,$AC$122:$AT$163,$CI47+1,0))</f>
        <v/>
      </c>
      <c r="CT47" s="1" t="str">
        <f aca="false">IF(HLOOKUP(CT$9,$AC$122:$AT$163,$CI47+1,0)="","",HLOOKUP(CT$9,$AC$122:$AT$163,$CI47+1,0))</f>
        <v/>
      </c>
      <c r="CU47" s="1" t="str">
        <f aca="false">IF(HLOOKUP(CU$9,$AC$122:$AT$163,$CI47+1,0)="","",HLOOKUP(CU$9,$AC$122:$AT$163,$CI47+1,0))</f>
        <v/>
      </c>
      <c r="CV47" s="1" t="str">
        <f aca="false">IF(HLOOKUP(CV$9,$AC$122:$AT$163,$CI47+1,0)="","",HLOOKUP(CV$9,$AC$122:$AT$163,$CI47+1,0))</f>
        <v/>
      </c>
      <c r="CW47" s="1" t="e">
        <f aca="false">IF(HLOOKUP(CW$9,$AC$122:$AT$163,$CI47+1,0)="","",HLOOKUP(CW$9,$AC$122:$AT$163,$CI47+1,0))</f>
        <v>#N/A</v>
      </c>
      <c r="CX47" s="1" t="e">
        <f aca="false">IF(HLOOKUP(CX$9,$AC$122:$AT$163,$CI47+1,0)="","",HLOOKUP(CX$9,$AC$122:$AT$163,$CI47+1,0))</f>
        <v>#N/A</v>
      </c>
      <c r="CY47" s="1" t="e">
        <f aca="false">IF(HLOOKUP(CY$9,$AC$122:$AT$163,$CI47+1,0)="","",HLOOKUP(CY$9,$AC$122:$AT$163,$CI47+1,0))</f>
        <v>#N/A</v>
      </c>
      <c r="CZ47" s="1" t="n">
        <v>36</v>
      </c>
      <c r="DA47" s="1" t="str">
        <f aca="false">IF(HLOOKUP(DA$10,$AT$122:$BJ$163,$CZ47+1,0)="","",HLOOKUP(DA$10,$AT$122:$BJ$163,$CZ47+1,0))</f>
        <v>Strong Arm</v>
      </c>
      <c r="DB47" s="1" t="str">
        <f aca="false">IF(HLOOKUP(DB$10,$AT$122:$BJ$163,$CZ47+1,0)="","",HLOOKUP(DB$10,$AT$122:$BJ$163,$CZ47+1,0))</f>
        <v/>
      </c>
      <c r="DC47" s="1" t="str">
        <f aca="false">IF(HLOOKUP(DC$10,$AT$122:$BJ$163,$CZ47+1,0)="","",HLOOKUP(DC$10,$AT$122:$BJ$163,$CZ47+1,0))</f>
        <v/>
      </c>
      <c r="DD47" s="1" t="str">
        <f aca="false">IF(HLOOKUP(DD$10,$AT$122:$BJ$163,$CZ47+1,0)="","",HLOOKUP(DD$10,$AT$122:$BJ$163,$CZ47+1,0))</f>
        <v/>
      </c>
      <c r="DE47" s="1" t="str">
        <f aca="false">IF(HLOOKUP(DE$10,$AT$122:$BJ$163,$CZ47+1,0)="","",HLOOKUP(DE$10,$AT$122:$BJ$163,$CZ47+1,0))</f>
        <v>Dump-Off</v>
      </c>
      <c r="DF47" s="1" t="str">
        <f aca="false">IF(HLOOKUP(DF$10,$AT$122:$BJ$163,$CZ47+1,0)="","",HLOOKUP(DF$10,$AT$122:$BJ$163,$CZ47+1,0))</f>
        <v/>
      </c>
      <c r="DG47" s="1" t="str">
        <f aca="false">IF(HLOOKUP(DG$10,$AT$122:$BJ$163,$CZ47+1,0)="","",HLOOKUP(DG$10,$AT$122:$BJ$163,$CZ47+1,0))</f>
        <v/>
      </c>
      <c r="DH47" s="1" t="str">
        <f aca="false">IF(HLOOKUP(DH$10,$AT$122:$BJ$163,$CZ47+1,0)="","",HLOOKUP(DH$10,$AT$122:$BJ$163,$CZ47+1,0))</f>
        <v/>
      </c>
      <c r="DI47" s="1" t="str">
        <f aca="false">IF(HLOOKUP(DI$10,$AT$122:$BJ$163,$CZ47+1,0)="","",HLOOKUP(DI$10,$AT$122:$BJ$163,$CZ47+1,0))</f>
        <v/>
      </c>
      <c r="DJ47" s="1" t="str">
        <f aca="false">IF(HLOOKUP(DJ$10,$AT$122:$BJ$163,$CZ47+1,0)="","",HLOOKUP(DJ$10,$AT$122:$BJ$163,$CZ47+1,0))</f>
        <v/>
      </c>
      <c r="DK47" s="1" t="str">
        <f aca="false">IF(HLOOKUP(DK$10,$AT$122:$BJ$163,$CZ47+1,0)="","",HLOOKUP(DK$10,$AT$122:$BJ$163,$CZ47+1,0))</f>
        <v/>
      </c>
      <c r="DL47" s="1" t="str">
        <f aca="false">IF(HLOOKUP(DL$10,$AT$122:$BJ$163,$CZ47+1,0)="","",HLOOKUP(DL$10,$AT$122:$BJ$163,$CZ47+1,0))</f>
        <v/>
      </c>
      <c r="DM47" s="1" t="str">
        <f aca="false">IF(HLOOKUP(DM$10,$AT$122:$BJ$163,$CZ47+1,0)="","",HLOOKUP(DM$10,$AT$122:$BJ$163,$CZ47+1,0))</f>
        <v/>
      </c>
      <c r="DN47" s="1" t="e">
        <f aca="false">IF(HLOOKUP(DN$10,$AT$122:$BJ$163,$CZ47+1,0)="","",HLOOKUP(DN$10,$AT$122:$BJ$163,$CZ47+1,0))</f>
        <v>#N/A</v>
      </c>
      <c r="DO47" s="1" t="e">
        <f aca="false">IF(HLOOKUP(DO$10,$AT$122:$BJ$163,$CZ47+1,0)="","",HLOOKUP(DO$10,$AT$122:$BJ$163,$CZ47+1,0))</f>
        <v>#N/A</v>
      </c>
      <c r="DP47" s="1" t="e">
        <f aca="false">IF(HLOOKUP(DP$10,$AT$122:$BJ$163,$CZ47+1,0)="","",HLOOKUP(DP$10,$AT$122:$BJ$163,$CZ47+1,0))</f>
        <v>#N/A</v>
      </c>
    </row>
    <row r="48" s="1" customFormat="true" ht="15" hidden="false" customHeight="false" outlineLevel="0" collapsed="false">
      <c r="T48" s="0"/>
      <c r="Y48" s="0"/>
      <c r="AF48" s="5"/>
      <c r="BC48" s="5"/>
      <c r="BD48" s="5"/>
      <c r="BE48" s="5"/>
      <c r="BR48" s="1" t="n">
        <v>37</v>
      </c>
      <c r="BS48" s="1" t="str">
        <f aca="false">IF(HLOOKUP(BS$4,$BL$122:$BO$172,$BR48+1,0)="","",HLOOKUP(BS$4,$BL$122:$BO$172,$BR48+1,0))</f>
        <v>Shadowing</v>
      </c>
      <c r="BT48" s="1" t="str">
        <f aca="false">IF(HLOOKUP(BT$4,$BL$122:$BO$172,$BR48+1,0)="","",HLOOKUP(BT$4,$BL$122:$BO$172,$BR48+1,0))</f>
        <v>Shadowing</v>
      </c>
      <c r="BU48" s="1" t="str">
        <f aca="false">IF(HLOOKUP(BU$4,$BL$122:$BO$172,$BR48+1,0)="","",HLOOKUP(BU$4,$BL$122:$BO$172,$BR48+1,0))</f>
        <v>Shadowing</v>
      </c>
      <c r="BV48" s="1" t="str">
        <f aca="false">IF(HLOOKUP(BV$4,$BL$122:$BO$172,$BR48+1,0)="","",HLOOKUP(BV$4,$BL$122:$BO$172,$BR48+1,0))</f>
        <v>Shadowing</v>
      </c>
      <c r="BW48" s="1" t="str">
        <f aca="false">IF(HLOOKUP(BW$4,$BL$122:$BO$172,$BR48+1,0)="","",HLOOKUP(BW$4,$BL$122:$BO$172,$BR48+1,0))</f>
        <v>Shadowing</v>
      </c>
      <c r="BX48" s="1" t="str">
        <f aca="false">IF(HLOOKUP(BX$4,$BL$122:$BO$172,$BR48+1,0)="","",HLOOKUP(BX$4,$BL$122:$BO$172,$BR48+1,0))</f>
        <v/>
      </c>
      <c r="BY48" s="1" t="str">
        <f aca="false">IF(HLOOKUP(BY$4,$BL$122:$BO$172,$BR48+1,0)="","",HLOOKUP(BY$4,$BL$122:$BO$172,$BR48+1,0))</f>
        <v/>
      </c>
      <c r="BZ48" s="1" t="str">
        <f aca="false">IF(HLOOKUP(BZ$4,$BL$122:$BO$172,$BR48+1,0)="","",HLOOKUP(BZ$4,$BL$122:$BO$172,$BR48+1,0))</f>
        <v/>
      </c>
      <c r="CA48" s="1" t="str">
        <f aca="false">IF(HLOOKUP(CA$4,$BL$122:$BO$172,$BR48+1,0)="","",HLOOKUP(CA$4,$BL$122:$BO$172,$BR48+1,0))</f>
        <v/>
      </c>
      <c r="CB48" s="1" t="str">
        <f aca="false">IF(HLOOKUP(CB$4,$BL$122:$BO$172,$BR48+1,0)="","",HLOOKUP(CB$4,$BL$122:$BO$172,$BR48+1,0))</f>
        <v/>
      </c>
      <c r="CC48" s="1" t="str">
        <f aca="false">IF(HLOOKUP(CC$4,$BL$122:$BO$172,$BR48+1,0)="","",HLOOKUP(CC$4,$BL$122:$BO$172,$BR48+1,0))</f>
        <v/>
      </c>
      <c r="CD48" s="1" t="str">
        <f aca="false">IF(HLOOKUP(CD$4,$BL$122:$BO$172,$BR48+1,0)="","",HLOOKUP(CD$4,$BL$122:$BO$172,$BR48+1,0))</f>
        <v/>
      </c>
      <c r="CE48" s="1" t="str">
        <f aca="false">IF(HLOOKUP(CE$4,$BL$122:$BO$172,$BR48+1,0)="","",HLOOKUP(CE$4,$BL$122:$BO$172,$BR48+1,0))</f>
        <v/>
      </c>
      <c r="CF48" s="1" t="str">
        <f aca="false">IF(HLOOKUP(CF$4,$BL$122:$BO$172,$BR48+1,0)="","",HLOOKUP(CF$4,$BL$122:$BO$172,$BR48+1,0))</f>
        <v/>
      </c>
      <c r="CG48" s="1" t="str">
        <f aca="false">IF(HLOOKUP(CG$4,$BL$122:$BO$172,$BR48+1,0)="","",HLOOKUP(CG$4,$BL$122:$BO$172,$BR48+1,0))</f>
        <v/>
      </c>
      <c r="CH48" s="1" t="str">
        <f aca="false">IF(HLOOKUP(CH$4,$BL$122:$BO$172,$BR48+1,0)="","",HLOOKUP(CH$4,$BL$122:$BO$172,$BR48+1,0))</f>
        <v/>
      </c>
      <c r="CI48" s="1" t="n">
        <v>37</v>
      </c>
      <c r="CJ48" s="1" t="str">
        <f aca="false">IF(HLOOKUP(CJ$9,$AC$122:$AT$163,$CI48+1,0)="","",HLOOKUP(CJ$9,$AC$122:$AT$163,$CI48+1,0))</f>
        <v/>
      </c>
      <c r="CK48" s="1" t="str">
        <f aca="false">IF(HLOOKUP(CK$9,$AC$122:$AT$163,$CI48+1,0)="","",HLOOKUP(CK$9,$AC$122:$AT$163,$CI48+1,0))</f>
        <v/>
      </c>
      <c r="CL48" s="1" t="str">
        <f aca="false">IF(HLOOKUP(CL$9,$AC$122:$AT$163,$CI48+1,0)="","",HLOOKUP(CL$9,$AC$122:$AT$163,$CI48+1,0))</f>
        <v/>
      </c>
      <c r="CM48" s="1" t="str">
        <f aca="false">IF(HLOOKUP(CM$9,$AC$122:$AT$163,$CI48+1,0)="","",HLOOKUP(CM$9,$AC$122:$AT$163,$CI48+1,0))</f>
        <v/>
      </c>
      <c r="CN48" s="1" t="str">
        <f aca="false">IF(HLOOKUP(CN$9,$AC$122:$AT$163,$CI48+1,0)="","",HLOOKUP(CN$9,$AC$122:$AT$163,$CI48+1,0))</f>
        <v/>
      </c>
      <c r="CO48" s="1" t="str">
        <f aca="false">IF(HLOOKUP(CO$9,$AC$122:$AT$163,$CI48+1,0)="","",HLOOKUP(CO$9,$AC$122:$AT$163,$CI48+1,0))</f>
        <v/>
      </c>
      <c r="CP48" s="1" t="str">
        <f aca="false">IF(HLOOKUP(CP$9,$AC$122:$AT$163,$CI48+1,0)="","",HLOOKUP(CP$9,$AC$122:$AT$163,$CI48+1,0))</f>
        <v/>
      </c>
      <c r="CQ48" s="1" t="str">
        <f aca="false">IF(HLOOKUP(CQ$9,$AC$122:$AT$163,$CI48+1,0)="","",HLOOKUP(CQ$9,$AC$122:$AT$163,$CI48+1,0))</f>
        <v/>
      </c>
      <c r="CR48" s="1" t="str">
        <f aca="false">IF(HLOOKUP(CR$9,$AC$122:$AT$163,$CI48+1,0)="","",HLOOKUP(CR$9,$AC$122:$AT$163,$CI48+1,0))</f>
        <v/>
      </c>
      <c r="CS48" s="1" t="str">
        <f aca="false">IF(HLOOKUP(CS$9,$AC$122:$AT$163,$CI48+1,0)="","",HLOOKUP(CS$9,$AC$122:$AT$163,$CI48+1,0))</f>
        <v/>
      </c>
      <c r="CT48" s="1" t="str">
        <f aca="false">IF(HLOOKUP(CT$9,$AC$122:$AT$163,$CI48+1,0)="","",HLOOKUP(CT$9,$AC$122:$AT$163,$CI48+1,0))</f>
        <v/>
      </c>
      <c r="CU48" s="1" t="str">
        <f aca="false">IF(HLOOKUP(CU$9,$AC$122:$AT$163,$CI48+1,0)="","",HLOOKUP(CU$9,$AC$122:$AT$163,$CI48+1,0))</f>
        <v/>
      </c>
      <c r="CV48" s="1" t="str">
        <f aca="false">IF(HLOOKUP(CV$9,$AC$122:$AT$163,$CI48+1,0)="","",HLOOKUP(CV$9,$AC$122:$AT$163,$CI48+1,0))</f>
        <v/>
      </c>
      <c r="CW48" s="1" t="e">
        <f aca="false">IF(HLOOKUP(CW$9,$AC$122:$AT$163,$CI48+1,0)="","",HLOOKUP(CW$9,$AC$122:$AT$163,$CI48+1,0))</f>
        <v>#N/A</v>
      </c>
      <c r="CX48" s="1" t="e">
        <f aca="false">IF(HLOOKUP(CX$9,$AC$122:$AT$163,$CI48+1,0)="","",HLOOKUP(CX$9,$AC$122:$AT$163,$CI48+1,0))</f>
        <v>#N/A</v>
      </c>
      <c r="CY48" s="1" t="e">
        <f aca="false">IF(HLOOKUP(CY$9,$AC$122:$AT$163,$CI48+1,0)="","",HLOOKUP(CY$9,$AC$122:$AT$163,$CI48+1,0))</f>
        <v>#N/A</v>
      </c>
      <c r="CZ48" s="1" t="n">
        <v>37</v>
      </c>
      <c r="DA48" s="1" t="str">
        <f aca="false">IF(HLOOKUP(DA$10,$AT$122:$BJ$163,$CZ48+1,0)="","",HLOOKUP(DA$10,$AT$122:$BJ$163,$CZ48+1,0))</f>
        <v>Thick Skull</v>
      </c>
      <c r="DB48" s="1" t="str">
        <f aca="false">IF(HLOOKUP(DB$10,$AT$122:$BJ$163,$CZ48+1,0)="","",HLOOKUP(DB$10,$AT$122:$BJ$163,$CZ48+1,0))</f>
        <v/>
      </c>
      <c r="DC48" s="1" t="str">
        <f aca="false">IF(HLOOKUP(DC$10,$AT$122:$BJ$163,$CZ48+1,0)="","",HLOOKUP(DC$10,$AT$122:$BJ$163,$CZ48+1,0))</f>
        <v/>
      </c>
      <c r="DD48" s="1" t="str">
        <f aca="false">IF(HLOOKUP(DD$10,$AT$122:$BJ$163,$CZ48+1,0)="","",HLOOKUP(DD$10,$AT$122:$BJ$163,$CZ48+1,0))</f>
        <v/>
      </c>
      <c r="DE48" s="1" t="str">
        <f aca="false">IF(HLOOKUP(DE$10,$AT$122:$BJ$163,$CZ48+1,0)="","",HLOOKUP(DE$10,$AT$122:$BJ$163,$CZ48+1,0))</f>
        <v>Hail Mary Pass</v>
      </c>
      <c r="DF48" s="1" t="str">
        <f aca="false">IF(HLOOKUP(DF$10,$AT$122:$BJ$163,$CZ48+1,0)="","",HLOOKUP(DF$10,$AT$122:$BJ$163,$CZ48+1,0))</f>
        <v/>
      </c>
      <c r="DG48" s="1" t="str">
        <f aca="false">IF(HLOOKUP(DG$10,$AT$122:$BJ$163,$CZ48+1,0)="","",HLOOKUP(DG$10,$AT$122:$BJ$163,$CZ48+1,0))</f>
        <v/>
      </c>
      <c r="DH48" s="1" t="str">
        <f aca="false">IF(HLOOKUP(DH$10,$AT$122:$BJ$163,$CZ48+1,0)="","",HLOOKUP(DH$10,$AT$122:$BJ$163,$CZ48+1,0))</f>
        <v/>
      </c>
      <c r="DI48" s="1" t="str">
        <f aca="false">IF(HLOOKUP(DI$10,$AT$122:$BJ$163,$CZ48+1,0)="","",HLOOKUP(DI$10,$AT$122:$BJ$163,$CZ48+1,0))</f>
        <v/>
      </c>
      <c r="DJ48" s="1" t="str">
        <f aca="false">IF(HLOOKUP(DJ$10,$AT$122:$BJ$163,$CZ48+1,0)="","",HLOOKUP(DJ$10,$AT$122:$BJ$163,$CZ48+1,0))</f>
        <v/>
      </c>
      <c r="DK48" s="1" t="str">
        <f aca="false">IF(HLOOKUP(DK$10,$AT$122:$BJ$163,$CZ48+1,0)="","",HLOOKUP(DK$10,$AT$122:$BJ$163,$CZ48+1,0))</f>
        <v/>
      </c>
      <c r="DL48" s="1" t="str">
        <f aca="false">IF(HLOOKUP(DL$10,$AT$122:$BJ$163,$CZ48+1,0)="","",HLOOKUP(DL$10,$AT$122:$BJ$163,$CZ48+1,0))</f>
        <v/>
      </c>
      <c r="DM48" s="1" t="str">
        <f aca="false">IF(HLOOKUP(DM$10,$AT$122:$BJ$163,$CZ48+1,0)="","",HLOOKUP(DM$10,$AT$122:$BJ$163,$CZ48+1,0))</f>
        <v/>
      </c>
      <c r="DN48" s="1" t="e">
        <f aca="false">IF(HLOOKUP(DN$10,$AT$122:$BJ$163,$CZ48+1,0)="","",HLOOKUP(DN$10,$AT$122:$BJ$163,$CZ48+1,0))</f>
        <v>#N/A</v>
      </c>
      <c r="DO48" s="1" t="e">
        <f aca="false">IF(HLOOKUP(DO$10,$AT$122:$BJ$163,$CZ48+1,0)="","",HLOOKUP(DO$10,$AT$122:$BJ$163,$CZ48+1,0))</f>
        <v>#N/A</v>
      </c>
      <c r="DP48" s="1" t="e">
        <f aca="false">IF(HLOOKUP(DP$10,$AT$122:$BJ$163,$CZ48+1,0)="","",HLOOKUP(DP$10,$AT$122:$BJ$163,$CZ48+1,0))</f>
        <v>#N/A</v>
      </c>
    </row>
    <row r="49" s="1" customFormat="true" ht="15" hidden="false" customHeight="false" outlineLevel="0" collapsed="false">
      <c r="T49" s="0"/>
      <c r="Y49" s="0"/>
      <c r="AF49" s="5"/>
      <c r="BC49" s="5"/>
      <c r="BD49" s="5"/>
      <c r="BE49" s="5"/>
      <c r="BR49" s="1" t="n">
        <v>38</v>
      </c>
      <c r="BS49" s="1" t="str">
        <f aca="false">IF(HLOOKUP(BS$4,$BL$122:$BO$172,$BR49+1,0)="","",HLOOKUP(BS$4,$BL$122:$BO$172,$BR49+1,0))</f>
        <v>Side Step</v>
      </c>
      <c r="BT49" s="1" t="str">
        <f aca="false">IF(HLOOKUP(BT$4,$BL$122:$BO$172,$BR49+1,0)="","",HLOOKUP(BT$4,$BL$122:$BO$172,$BR49+1,0))</f>
        <v>Side Step</v>
      </c>
      <c r="BU49" s="1" t="str">
        <f aca="false">IF(HLOOKUP(BU$4,$BL$122:$BO$172,$BR49+1,0)="","",HLOOKUP(BU$4,$BL$122:$BO$172,$BR49+1,0))</f>
        <v>Side Step</v>
      </c>
      <c r="BV49" s="1" t="str">
        <f aca="false">IF(HLOOKUP(BV$4,$BL$122:$BO$172,$BR49+1,0)="","",HLOOKUP(BV$4,$BL$122:$BO$172,$BR49+1,0))</f>
        <v>Side Step</v>
      </c>
      <c r="BW49" s="1" t="str">
        <f aca="false">IF(HLOOKUP(BW$4,$BL$122:$BO$172,$BR49+1,0)="","",HLOOKUP(BW$4,$BL$122:$BO$172,$BR49+1,0))</f>
        <v>Side Step</v>
      </c>
      <c r="BX49" s="1" t="str">
        <f aca="false">IF(HLOOKUP(BX$4,$BL$122:$BO$172,$BR49+1,0)="","",HLOOKUP(BX$4,$BL$122:$BO$172,$BR49+1,0))</f>
        <v/>
      </c>
      <c r="BY49" s="1" t="str">
        <f aca="false">IF(HLOOKUP(BY$4,$BL$122:$BO$172,$BR49+1,0)="","",HLOOKUP(BY$4,$BL$122:$BO$172,$BR49+1,0))</f>
        <v/>
      </c>
      <c r="BZ49" s="1" t="str">
        <f aca="false">IF(HLOOKUP(BZ$4,$BL$122:$BO$172,$BR49+1,0)="","",HLOOKUP(BZ$4,$BL$122:$BO$172,$BR49+1,0))</f>
        <v/>
      </c>
      <c r="CA49" s="1" t="str">
        <f aca="false">IF(HLOOKUP(CA$4,$BL$122:$BO$172,$BR49+1,0)="","",HLOOKUP(CA$4,$BL$122:$BO$172,$BR49+1,0))</f>
        <v/>
      </c>
      <c r="CB49" s="1" t="str">
        <f aca="false">IF(HLOOKUP(CB$4,$BL$122:$BO$172,$BR49+1,0)="","",HLOOKUP(CB$4,$BL$122:$BO$172,$BR49+1,0))</f>
        <v/>
      </c>
      <c r="CC49" s="1" t="str">
        <f aca="false">IF(HLOOKUP(CC$4,$BL$122:$BO$172,$BR49+1,0)="","",HLOOKUP(CC$4,$BL$122:$BO$172,$BR49+1,0))</f>
        <v/>
      </c>
      <c r="CD49" s="1" t="str">
        <f aca="false">IF(HLOOKUP(CD$4,$BL$122:$BO$172,$BR49+1,0)="","",HLOOKUP(CD$4,$BL$122:$BO$172,$BR49+1,0))</f>
        <v/>
      </c>
      <c r="CE49" s="1" t="str">
        <f aca="false">IF(HLOOKUP(CE$4,$BL$122:$BO$172,$BR49+1,0)="","",HLOOKUP(CE$4,$BL$122:$BO$172,$BR49+1,0))</f>
        <v/>
      </c>
      <c r="CF49" s="1" t="str">
        <f aca="false">IF(HLOOKUP(CF$4,$BL$122:$BO$172,$BR49+1,0)="","",HLOOKUP(CF$4,$BL$122:$BO$172,$BR49+1,0))</f>
        <v/>
      </c>
      <c r="CG49" s="1" t="str">
        <f aca="false">IF(HLOOKUP(CG$4,$BL$122:$BO$172,$BR49+1,0)="","",HLOOKUP(CG$4,$BL$122:$BO$172,$BR49+1,0))</f>
        <v/>
      </c>
      <c r="CH49" s="1" t="str">
        <f aca="false">IF(HLOOKUP(CH$4,$BL$122:$BO$172,$BR49+1,0)="","",HLOOKUP(CH$4,$BL$122:$BO$172,$BR49+1,0))</f>
        <v/>
      </c>
      <c r="CI49" s="1" t="n">
        <v>38</v>
      </c>
      <c r="CJ49" s="1" t="str">
        <f aca="false">IF(HLOOKUP(CJ$9,$AC$122:$AT$163,$CI49+1,0)="","",HLOOKUP(CJ$9,$AC$122:$AT$163,$CI49+1,0))</f>
        <v/>
      </c>
      <c r="CK49" s="1" t="str">
        <f aca="false">IF(HLOOKUP(CK$9,$AC$122:$AT$163,$CI49+1,0)="","",HLOOKUP(CK$9,$AC$122:$AT$163,$CI49+1,0))</f>
        <v/>
      </c>
      <c r="CL49" s="1" t="str">
        <f aca="false">IF(HLOOKUP(CL$9,$AC$122:$AT$163,$CI49+1,0)="","",HLOOKUP(CL$9,$AC$122:$AT$163,$CI49+1,0))</f>
        <v/>
      </c>
      <c r="CM49" s="1" t="str">
        <f aca="false">IF(HLOOKUP(CM$9,$AC$122:$AT$163,$CI49+1,0)="","",HLOOKUP(CM$9,$AC$122:$AT$163,$CI49+1,0))</f>
        <v/>
      </c>
      <c r="CN49" s="1" t="str">
        <f aca="false">IF(HLOOKUP(CN$9,$AC$122:$AT$163,$CI49+1,0)="","",HLOOKUP(CN$9,$AC$122:$AT$163,$CI49+1,0))</f>
        <v/>
      </c>
      <c r="CO49" s="1" t="str">
        <f aca="false">IF(HLOOKUP(CO$9,$AC$122:$AT$163,$CI49+1,0)="","",HLOOKUP(CO$9,$AC$122:$AT$163,$CI49+1,0))</f>
        <v/>
      </c>
      <c r="CP49" s="1" t="str">
        <f aca="false">IF(HLOOKUP(CP$9,$AC$122:$AT$163,$CI49+1,0)="","",HLOOKUP(CP$9,$AC$122:$AT$163,$CI49+1,0))</f>
        <v/>
      </c>
      <c r="CQ49" s="1" t="str">
        <f aca="false">IF(HLOOKUP(CQ$9,$AC$122:$AT$163,$CI49+1,0)="","",HLOOKUP(CQ$9,$AC$122:$AT$163,$CI49+1,0))</f>
        <v/>
      </c>
      <c r="CR49" s="1" t="str">
        <f aca="false">IF(HLOOKUP(CR$9,$AC$122:$AT$163,$CI49+1,0)="","",HLOOKUP(CR$9,$AC$122:$AT$163,$CI49+1,0))</f>
        <v/>
      </c>
      <c r="CS49" s="1" t="str">
        <f aca="false">IF(HLOOKUP(CS$9,$AC$122:$AT$163,$CI49+1,0)="","",HLOOKUP(CS$9,$AC$122:$AT$163,$CI49+1,0))</f>
        <v/>
      </c>
      <c r="CT49" s="1" t="str">
        <f aca="false">IF(HLOOKUP(CT$9,$AC$122:$AT$163,$CI49+1,0)="","",HLOOKUP(CT$9,$AC$122:$AT$163,$CI49+1,0))</f>
        <v/>
      </c>
      <c r="CU49" s="1" t="str">
        <f aca="false">IF(HLOOKUP(CU$9,$AC$122:$AT$163,$CI49+1,0)="","",HLOOKUP(CU$9,$AC$122:$AT$163,$CI49+1,0))</f>
        <v/>
      </c>
      <c r="CV49" s="1" t="str">
        <f aca="false">IF(HLOOKUP(CV$9,$AC$122:$AT$163,$CI49+1,0)="","",HLOOKUP(CV$9,$AC$122:$AT$163,$CI49+1,0))</f>
        <v/>
      </c>
      <c r="CW49" s="1" t="e">
        <f aca="false">IF(HLOOKUP(CW$9,$AC$122:$AT$163,$CI49+1,0)="","",HLOOKUP(CW$9,$AC$122:$AT$163,$CI49+1,0))</f>
        <v>#N/A</v>
      </c>
      <c r="CX49" s="1" t="e">
        <f aca="false">IF(HLOOKUP(CX$9,$AC$122:$AT$163,$CI49+1,0)="","",HLOOKUP(CX$9,$AC$122:$AT$163,$CI49+1,0))</f>
        <v>#N/A</v>
      </c>
      <c r="CY49" s="1" t="e">
        <f aca="false">IF(HLOOKUP(CY$9,$AC$122:$AT$163,$CI49+1,0)="","",HLOOKUP(CY$9,$AC$122:$AT$163,$CI49+1,0))</f>
        <v>#N/A</v>
      </c>
      <c r="CZ49" s="1" t="n">
        <v>38</v>
      </c>
      <c r="DA49" s="1" t="str">
        <f aca="false">IF(HLOOKUP(DA$10,$AT$122:$BJ$163,$CZ49+1,0)="","",HLOOKUP(DA$10,$AT$122:$BJ$163,$CZ49+1,0))</f>
        <v/>
      </c>
      <c r="DB49" s="1" t="str">
        <f aca="false">IF(HLOOKUP(DB$10,$AT$122:$BJ$163,$CZ49+1,0)="","",HLOOKUP(DB$10,$AT$122:$BJ$163,$CZ49+1,0))</f>
        <v/>
      </c>
      <c r="DC49" s="1" t="str">
        <f aca="false">IF(HLOOKUP(DC$10,$AT$122:$BJ$163,$CZ49+1,0)="","",HLOOKUP(DC$10,$AT$122:$BJ$163,$CZ49+1,0))</f>
        <v/>
      </c>
      <c r="DD49" s="1" t="str">
        <f aca="false">IF(HLOOKUP(DD$10,$AT$122:$BJ$163,$CZ49+1,0)="","",HLOOKUP(DD$10,$AT$122:$BJ$163,$CZ49+1,0))</f>
        <v/>
      </c>
      <c r="DE49" s="1" t="str">
        <f aca="false">IF(HLOOKUP(DE$10,$AT$122:$BJ$163,$CZ49+1,0)="","",HLOOKUP(DE$10,$AT$122:$BJ$163,$CZ49+1,0))</f>
        <v>Leader</v>
      </c>
      <c r="DF49" s="1" t="str">
        <f aca="false">IF(HLOOKUP(DF$10,$AT$122:$BJ$163,$CZ49+1,0)="","",HLOOKUP(DF$10,$AT$122:$BJ$163,$CZ49+1,0))</f>
        <v/>
      </c>
      <c r="DG49" s="1" t="str">
        <f aca="false">IF(HLOOKUP(DG$10,$AT$122:$BJ$163,$CZ49+1,0)="","",HLOOKUP(DG$10,$AT$122:$BJ$163,$CZ49+1,0))</f>
        <v/>
      </c>
      <c r="DH49" s="1" t="str">
        <f aca="false">IF(HLOOKUP(DH$10,$AT$122:$BJ$163,$CZ49+1,0)="","",HLOOKUP(DH$10,$AT$122:$BJ$163,$CZ49+1,0))</f>
        <v/>
      </c>
      <c r="DI49" s="1" t="str">
        <f aca="false">IF(HLOOKUP(DI$10,$AT$122:$BJ$163,$CZ49+1,0)="","",HLOOKUP(DI$10,$AT$122:$BJ$163,$CZ49+1,0))</f>
        <v/>
      </c>
      <c r="DJ49" s="1" t="str">
        <f aca="false">IF(HLOOKUP(DJ$10,$AT$122:$BJ$163,$CZ49+1,0)="","",HLOOKUP(DJ$10,$AT$122:$BJ$163,$CZ49+1,0))</f>
        <v/>
      </c>
      <c r="DK49" s="1" t="str">
        <f aca="false">IF(HLOOKUP(DK$10,$AT$122:$BJ$163,$CZ49+1,0)="","",HLOOKUP(DK$10,$AT$122:$BJ$163,$CZ49+1,0))</f>
        <v/>
      </c>
      <c r="DL49" s="1" t="str">
        <f aca="false">IF(HLOOKUP(DL$10,$AT$122:$BJ$163,$CZ49+1,0)="","",HLOOKUP(DL$10,$AT$122:$BJ$163,$CZ49+1,0))</f>
        <v/>
      </c>
      <c r="DM49" s="1" t="str">
        <f aca="false">IF(HLOOKUP(DM$10,$AT$122:$BJ$163,$CZ49+1,0)="","",HLOOKUP(DM$10,$AT$122:$BJ$163,$CZ49+1,0))</f>
        <v/>
      </c>
      <c r="DN49" s="1" t="e">
        <f aca="false">IF(HLOOKUP(DN$10,$AT$122:$BJ$163,$CZ49+1,0)="","",HLOOKUP(DN$10,$AT$122:$BJ$163,$CZ49+1,0))</f>
        <v>#N/A</v>
      </c>
      <c r="DO49" s="1" t="e">
        <f aca="false">IF(HLOOKUP(DO$10,$AT$122:$BJ$163,$CZ49+1,0)="","",HLOOKUP(DO$10,$AT$122:$BJ$163,$CZ49+1,0))</f>
        <v>#N/A</v>
      </c>
      <c r="DP49" s="1" t="e">
        <f aca="false">IF(HLOOKUP(DP$10,$AT$122:$BJ$163,$CZ49+1,0)="","",HLOOKUP(DP$10,$AT$122:$BJ$163,$CZ49+1,0))</f>
        <v>#N/A</v>
      </c>
    </row>
    <row r="50" s="1" customFormat="true" ht="15" hidden="false" customHeight="false" outlineLevel="0" collapsed="false">
      <c r="T50" s="0"/>
      <c r="Y50" s="0"/>
      <c r="AF50" s="5"/>
      <c r="BC50" s="5"/>
      <c r="BD50" s="5"/>
      <c r="BE50" s="5"/>
      <c r="BR50" s="1" t="n">
        <v>39</v>
      </c>
      <c r="BS50" s="1" t="str">
        <f aca="false">IF(HLOOKUP(BS$4,$BL$122:$BO$172,$BR50+1,0)="","",HLOOKUP(BS$4,$BL$122:$BO$172,$BR50+1,0))</f>
        <v>Sneaky Git</v>
      </c>
      <c r="BT50" s="1" t="str">
        <f aca="false">IF(HLOOKUP(BT$4,$BL$122:$BO$172,$BR50+1,0)="","",HLOOKUP(BT$4,$BL$122:$BO$172,$BR50+1,0))</f>
        <v>Sneaky Git</v>
      </c>
      <c r="BU50" s="1" t="str">
        <f aca="false">IF(HLOOKUP(BU$4,$BL$122:$BO$172,$BR50+1,0)="","",HLOOKUP(BU$4,$BL$122:$BO$172,$BR50+1,0))</f>
        <v>Sneaky Git</v>
      </c>
      <c r="BV50" s="1" t="str">
        <f aca="false">IF(HLOOKUP(BV$4,$BL$122:$BO$172,$BR50+1,0)="","",HLOOKUP(BV$4,$BL$122:$BO$172,$BR50+1,0))</f>
        <v>Sneaky Git</v>
      </c>
      <c r="BW50" s="1" t="str">
        <f aca="false">IF(HLOOKUP(BW$4,$BL$122:$BO$172,$BR50+1,0)="","",HLOOKUP(BW$4,$BL$122:$BO$172,$BR50+1,0))</f>
        <v>Sneaky Git</v>
      </c>
      <c r="BX50" s="1" t="str">
        <f aca="false">IF(HLOOKUP(BX$4,$BL$122:$BO$172,$BR50+1,0)="","",HLOOKUP(BX$4,$BL$122:$BO$172,$BR50+1,0))</f>
        <v/>
      </c>
      <c r="BY50" s="1" t="str">
        <f aca="false">IF(HLOOKUP(BY$4,$BL$122:$BO$172,$BR50+1,0)="","",HLOOKUP(BY$4,$BL$122:$BO$172,$BR50+1,0))</f>
        <v/>
      </c>
      <c r="BZ50" s="1" t="str">
        <f aca="false">IF(HLOOKUP(BZ$4,$BL$122:$BO$172,$BR50+1,0)="","",HLOOKUP(BZ$4,$BL$122:$BO$172,$BR50+1,0))</f>
        <v/>
      </c>
      <c r="CA50" s="1" t="str">
        <f aca="false">IF(HLOOKUP(CA$4,$BL$122:$BO$172,$BR50+1,0)="","",HLOOKUP(CA$4,$BL$122:$BO$172,$BR50+1,0))</f>
        <v/>
      </c>
      <c r="CB50" s="1" t="str">
        <f aca="false">IF(HLOOKUP(CB$4,$BL$122:$BO$172,$BR50+1,0)="","",HLOOKUP(CB$4,$BL$122:$BO$172,$BR50+1,0))</f>
        <v/>
      </c>
      <c r="CC50" s="1" t="str">
        <f aca="false">IF(HLOOKUP(CC$4,$BL$122:$BO$172,$BR50+1,0)="","",HLOOKUP(CC$4,$BL$122:$BO$172,$BR50+1,0))</f>
        <v/>
      </c>
      <c r="CD50" s="1" t="str">
        <f aca="false">IF(HLOOKUP(CD$4,$BL$122:$BO$172,$BR50+1,0)="","",HLOOKUP(CD$4,$BL$122:$BO$172,$BR50+1,0))</f>
        <v/>
      </c>
      <c r="CE50" s="1" t="str">
        <f aca="false">IF(HLOOKUP(CE$4,$BL$122:$BO$172,$BR50+1,0)="","",HLOOKUP(CE$4,$BL$122:$BO$172,$BR50+1,0))</f>
        <v/>
      </c>
      <c r="CF50" s="1" t="str">
        <f aca="false">IF(HLOOKUP(CF$4,$BL$122:$BO$172,$BR50+1,0)="","",HLOOKUP(CF$4,$BL$122:$BO$172,$BR50+1,0))</f>
        <v/>
      </c>
      <c r="CG50" s="1" t="str">
        <f aca="false">IF(HLOOKUP(CG$4,$BL$122:$BO$172,$BR50+1,0)="","",HLOOKUP(CG$4,$BL$122:$BO$172,$BR50+1,0))</f>
        <v/>
      </c>
      <c r="CH50" s="1" t="str">
        <f aca="false">IF(HLOOKUP(CH$4,$BL$122:$BO$172,$BR50+1,0)="","",HLOOKUP(CH$4,$BL$122:$BO$172,$BR50+1,0))</f>
        <v/>
      </c>
      <c r="CI50" s="1" t="n">
        <v>39</v>
      </c>
      <c r="CJ50" s="1" t="str">
        <f aca="false">IF(HLOOKUP(CJ$9,$AC$122:$AT$163,$CI50+1,0)="","",HLOOKUP(CJ$9,$AC$122:$AT$163,$CI50+1,0))</f>
        <v/>
      </c>
      <c r="CK50" s="1" t="str">
        <f aca="false">IF(HLOOKUP(CK$9,$AC$122:$AT$163,$CI50+1,0)="","",HLOOKUP(CK$9,$AC$122:$AT$163,$CI50+1,0))</f>
        <v/>
      </c>
      <c r="CL50" s="1" t="str">
        <f aca="false">IF(HLOOKUP(CL$9,$AC$122:$AT$163,$CI50+1,0)="","",HLOOKUP(CL$9,$AC$122:$AT$163,$CI50+1,0))</f>
        <v/>
      </c>
      <c r="CM50" s="1" t="str">
        <f aca="false">IF(HLOOKUP(CM$9,$AC$122:$AT$163,$CI50+1,0)="","",HLOOKUP(CM$9,$AC$122:$AT$163,$CI50+1,0))</f>
        <v/>
      </c>
      <c r="CN50" s="1" t="str">
        <f aca="false">IF(HLOOKUP(CN$9,$AC$122:$AT$163,$CI50+1,0)="","",HLOOKUP(CN$9,$AC$122:$AT$163,$CI50+1,0))</f>
        <v/>
      </c>
      <c r="CO50" s="1" t="str">
        <f aca="false">IF(HLOOKUP(CO$9,$AC$122:$AT$163,$CI50+1,0)="","",HLOOKUP(CO$9,$AC$122:$AT$163,$CI50+1,0))</f>
        <v/>
      </c>
      <c r="CP50" s="1" t="str">
        <f aca="false">IF(HLOOKUP(CP$9,$AC$122:$AT$163,$CI50+1,0)="","",HLOOKUP(CP$9,$AC$122:$AT$163,$CI50+1,0))</f>
        <v/>
      </c>
      <c r="CQ50" s="1" t="str">
        <f aca="false">IF(HLOOKUP(CQ$9,$AC$122:$AT$163,$CI50+1,0)="","",HLOOKUP(CQ$9,$AC$122:$AT$163,$CI50+1,0))</f>
        <v/>
      </c>
      <c r="CR50" s="1" t="str">
        <f aca="false">IF(HLOOKUP(CR$9,$AC$122:$AT$163,$CI50+1,0)="","",HLOOKUP(CR$9,$AC$122:$AT$163,$CI50+1,0))</f>
        <v/>
      </c>
      <c r="CS50" s="1" t="str">
        <f aca="false">IF(HLOOKUP(CS$9,$AC$122:$AT$163,$CI50+1,0)="","",HLOOKUP(CS$9,$AC$122:$AT$163,$CI50+1,0))</f>
        <v/>
      </c>
      <c r="CT50" s="1" t="str">
        <f aca="false">IF(HLOOKUP(CT$9,$AC$122:$AT$163,$CI50+1,0)="","",HLOOKUP(CT$9,$AC$122:$AT$163,$CI50+1,0))</f>
        <v/>
      </c>
      <c r="CU50" s="1" t="str">
        <f aca="false">IF(HLOOKUP(CU$9,$AC$122:$AT$163,$CI50+1,0)="","",HLOOKUP(CU$9,$AC$122:$AT$163,$CI50+1,0))</f>
        <v/>
      </c>
      <c r="CV50" s="1" t="str">
        <f aca="false">IF(HLOOKUP(CV$9,$AC$122:$AT$163,$CI50+1,0)="","",HLOOKUP(CV$9,$AC$122:$AT$163,$CI50+1,0))</f>
        <v/>
      </c>
      <c r="CW50" s="1" t="e">
        <f aca="false">IF(HLOOKUP(CW$9,$AC$122:$AT$163,$CI50+1,0)="","",HLOOKUP(CW$9,$AC$122:$AT$163,$CI50+1,0))</f>
        <v>#N/A</v>
      </c>
      <c r="CX50" s="1" t="e">
        <f aca="false">IF(HLOOKUP(CX$9,$AC$122:$AT$163,$CI50+1,0)="","",HLOOKUP(CX$9,$AC$122:$AT$163,$CI50+1,0))</f>
        <v>#N/A</v>
      </c>
      <c r="CY50" s="1" t="e">
        <f aca="false">IF(HLOOKUP(CY$9,$AC$122:$AT$163,$CI50+1,0)="","",HLOOKUP(CY$9,$AC$122:$AT$163,$CI50+1,0))</f>
        <v>#N/A</v>
      </c>
      <c r="CZ50" s="1" t="n">
        <v>39</v>
      </c>
      <c r="DA50" s="1" t="str">
        <f aca="false">IF(HLOOKUP(DA$10,$AT$122:$BJ$163,$CZ50+1,0)="","",HLOOKUP(DA$10,$AT$122:$BJ$163,$CZ50+1,0))</f>
        <v/>
      </c>
      <c r="DB50" s="1" t="str">
        <f aca="false">IF(HLOOKUP(DB$10,$AT$122:$BJ$163,$CZ50+1,0)="","",HLOOKUP(DB$10,$AT$122:$BJ$163,$CZ50+1,0))</f>
        <v/>
      </c>
      <c r="DC50" s="1" t="str">
        <f aca="false">IF(HLOOKUP(DC$10,$AT$122:$BJ$163,$CZ50+1,0)="","",HLOOKUP(DC$10,$AT$122:$BJ$163,$CZ50+1,0))</f>
        <v/>
      </c>
      <c r="DD50" s="1" t="str">
        <f aca="false">IF(HLOOKUP(DD$10,$AT$122:$BJ$163,$CZ50+1,0)="","",HLOOKUP(DD$10,$AT$122:$BJ$163,$CZ50+1,0))</f>
        <v/>
      </c>
      <c r="DE50" s="1" t="str">
        <f aca="false">IF(HLOOKUP(DE$10,$AT$122:$BJ$163,$CZ50+1,0)="","",HLOOKUP(DE$10,$AT$122:$BJ$163,$CZ50+1,0))</f>
        <v>Nerves of Steel</v>
      </c>
      <c r="DF50" s="1" t="str">
        <f aca="false">IF(HLOOKUP(DF$10,$AT$122:$BJ$163,$CZ50+1,0)="","",HLOOKUP(DF$10,$AT$122:$BJ$163,$CZ50+1,0))</f>
        <v/>
      </c>
      <c r="DG50" s="1" t="str">
        <f aca="false">IF(HLOOKUP(DG$10,$AT$122:$BJ$163,$CZ50+1,0)="","",HLOOKUP(DG$10,$AT$122:$BJ$163,$CZ50+1,0))</f>
        <v/>
      </c>
      <c r="DH50" s="1" t="str">
        <f aca="false">IF(HLOOKUP(DH$10,$AT$122:$BJ$163,$CZ50+1,0)="","",HLOOKUP(DH$10,$AT$122:$BJ$163,$CZ50+1,0))</f>
        <v/>
      </c>
      <c r="DI50" s="1" t="str">
        <f aca="false">IF(HLOOKUP(DI$10,$AT$122:$BJ$163,$CZ50+1,0)="","",HLOOKUP(DI$10,$AT$122:$BJ$163,$CZ50+1,0))</f>
        <v/>
      </c>
      <c r="DJ50" s="1" t="str">
        <f aca="false">IF(HLOOKUP(DJ$10,$AT$122:$BJ$163,$CZ50+1,0)="","",HLOOKUP(DJ$10,$AT$122:$BJ$163,$CZ50+1,0))</f>
        <v/>
      </c>
      <c r="DK50" s="1" t="str">
        <f aca="false">IF(HLOOKUP(DK$10,$AT$122:$BJ$163,$CZ50+1,0)="","",HLOOKUP(DK$10,$AT$122:$BJ$163,$CZ50+1,0))</f>
        <v/>
      </c>
      <c r="DL50" s="1" t="str">
        <f aca="false">IF(HLOOKUP(DL$10,$AT$122:$BJ$163,$CZ50+1,0)="","",HLOOKUP(DL$10,$AT$122:$BJ$163,$CZ50+1,0))</f>
        <v/>
      </c>
      <c r="DM50" s="1" t="str">
        <f aca="false">IF(HLOOKUP(DM$10,$AT$122:$BJ$163,$CZ50+1,0)="","",HLOOKUP(DM$10,$AT$122:$BJ$163,$CZ50+1,0))</f>
        <v/>
      </c>
      <c r="DN50" s="1" t="e">
        <f aca="false">IF(HLOOKUP(DN$10,$AT$122:$BJ$163,$CZ50+1,0)="","",HLOOKUP(DN$10,$AT$122:$BJ$163,$CZ50+1,0))</f>
        <v>#N/A</v>
      </c>
      <c r="DO50" s="1" t="e">
        <f aca="false">IF(HLOOKUP(DO$10,$AT$122:$BJ$163,$CZ50+1,0)="","",HLOOKUP(DO$10,$AT$122:$BJ$163,$CZ50+1,0))</f>
        <v>#N/A</v>
      </c>
      <c r="DP50" s="1" t="e">
        <f aca="false">IF(HLOOKUP(DP$10,$AT$122:$BJ$163,$CZ50+1,0)="","",HLOOKUP(DP$10,$AT$122:$BJ$163,$CZ50+1,0))</f>
        <v>#N/A</v>
      </c>
    </row>
    <row r="51" s="1" customFormat="true" ht="15" hidden="false" customHeight="false" outlineLevel="0" collapsed="false">
      <c r="T51" s="0"/>
      <c r="Y51" s="0"/>
      <c r="AF51" s="5"/>
      <c r="BC51" s="5"/>
      <c r="BD51" s="5"/>
      <c r="BE51" s="5"/>
      <c r="BR51" s="1" t="n">
        <v>40</v>
      </c>
      <c r="BS51" s="1" t="str">
        <f aca="false">IF(HLOOKUP(BS$4,$BL$122:$BO$172,$BR51+1,0)="","",HLOOKUP(BS$4,$BL$122:$BO$172,$BR51+1,0))</f>
        <v>Sprint</v>
      </c>
      <c r="BT51" s="1" t="str">
        <f aca="false">IF(HLOOKUP(BT$4,$BL$122:$BO$172,$BR51+1,0)="","",HLOOKUP(BT$4,$BL$122:$BO$172,$BR51+1,0))</f>
        <v>Sprint</v>
      </c>
      <c r="BU51" s="1" t="str">
        <f aca="false">IF(HLOOKUP(BU$4,$BL$122:$BO$172,$BR51+1,0)="","",HLOOKUP(BU$4,$BL$122:$BO$172,$BR51+1,0))</f>
        <v>Sprint</v>
      </c>
      <c r="BV51" s="1" t="str">
        <f aca="false">IF(HLOOKUP(BV$4,$BL$122:$BO$172,$BR51+1,0)="","",HLOOKUP(BV$4,$BL$122:$BO$172,$BR51+1,0))</f>
        <v>Sprint</v>
      </c>
      <c r="BW51" s="1" t="str">
        <f aca="false">IF(HLOOKUP(BW$4,$BL$122:$BO$172,$BR51+1,0)="","",HLOOKUP(BW$4,$BL$122:$BO$172,$BR51+1,0))</f>
        <v>Sprint</v>
      </c>
      <c r="BX51" s="1" t="str">
        <f aca="false">IF(HLOOKUP(BX$4,$BL$122:$BO$172,$BR51+1,0)="","",HLOOKUP(BX$4,$BL$122:$BO$172,$BR51+1,0))</f>
        <v/>
      </c>
      <c r="BY51" s="1" t="str">
        <f aca="false">IF(HLOOKUP(BY$4,$BL$122:$BO$172,$BR51+1,0)="","",HLOOKUP(BY$4,$BL$122:$BO$172,$BR51+1,0))</f>
        <v/>
      </c>
      <c r="BZ51" s="1" t="str">
        <f aca="false">IF(HLOOKUP(BZ$4,$BL$122:$BO$172,$BR51+1,0)="","",HLOOKUP(BZ$4,$BL$122:$BO$172,$BR51+1,0))</f>
        <v/>
      </c>
      <c r="CA51" s="1" t="str">
        <f aca="false">IF(HLOOKUP(CA$4,$BL$122:$BO$172,$BR51+1,0)="","",HLOOKUP(CA$4,$BL$122:$BO$172,$BR51+1,0))</f>
        <v/>
      </c>
      <c r="CB51" s="1" t="str">
        <f aca="false">IF(HLOOKUP(CB$4,$BL$122:$BO$172,$BR51+1,0)="","",HLOOKUP(CB$4,$BL$122:$BO$172,$BR51+1,0))</f>
        <v/>
      </c>
      <c r="CC51" s="1" t="str">
        <f aca="false">IF(HLOOKUP(CC$4,$BL$122:$BO$172,$BR51+1,0)="","",HLOOKUP(CC$4,$BL$122:$BO$172,$BR51+1,0))</f>
        <v/>
      </c>
      <c r="CD51" s="1" t="str">
        <f aca="false">IF(HLOOKUP(CD$4,$BL$122:$BO$172,$BR51+1,0)="","",HLOOKUP(CD$4,$BL$122:$BO$172,$BR51+1,0))</f>
        <v/>
      </c>
      <c r="CE51" s="1" t="str">
        <f aca="false">IF(HLOOKUP(CE$4,$BL$122:$BO$172,$BR51+1,0)="","",HLOOKUP(CE$4,$BL$122:$BO$172,$BR51+1,0))</f>
        <v/>
      </c>
      <c r="CF51" s="1" t="str">
        <f aca="false">IF(HLOOKUP(CF$4,$BL$122:$BO$172,$BR51+1,0)="","",HLOOKUP(CF$4,$BL$122:$BO$172,$BR51+1,0))</f>
        <v/>
      </c>
      <c r="CG51" s="1" t="str">
        <f aca="false">IF(HLOOKUP(CG$4,$BL$122:$BO$172,$BR51+1,0)="","",HLOOKUP(CG$4,$BL$122:$BO$172,$BR51+1,0))</f>
        <v/>
      </c>
      <c r="CH51" s="1" t="str">
        <f aca="false">IF(HLOOKUP(CH$4,$BL$122:$BO$172,$BR51+1,0)="","",HLOOKUP(CH$4,$BL$122:$BO$172,$BR51+1,0))</f>
        <v/>
      </c>
      <c r="CI51" s="1" t="n">
        <v>40</v>
      </c>
      <c r="CJ51" s="1" t="str">
        <f aca="false">IF(HLOOKUP(CJ$9,$AC$122:$AT$163,$CI51+1,0)="","",HLOOKUP(CJ$9,$AC$122:$AT$163,$CI51+1,0))</f>
        <v/>
      </c>
      <c r="CK51" s="1" t="str">
        <f aca="false">IF(HLOOKUP(CK$9,$AC$122:$AT$163,$CI51+1,0)="","",HLOOKUP(CK$9,$AC$122:$AT$163,$CI51+1,0))</f>
        <v/>
      </c>
      <c r="CL51" s="1" t="str">
        <f aca="false">IF(HLOOKUP(CL$9,$AC$122:$AT$163,$CI51+1,0)="","",HLOOKUP(CL$9,$AC$122:$AT$163,$CI51+1,0))</f>
        <v/>
      </c>
      <c r="CM51" s="1" t="str">
        <f aca="false">IF(HLOOKUP(CM$9,$AC$122:$AT$163,$CI51+1,0)="","",HLOOKUP(CM$9,$AC$122:$AT$163,$CI51+1,0))</f>
        <v/>
      </c>
      <c r="CN51" s="1" t="str">
        <f aca="false">IF(HLOOKUP(CN$9,$AC$122:$AT$163,$CI51+1,0)="","",HLOOKUP(CN$9,$AC$122:$AT$163,$CI51+1,0))</f>
        <v/>
      </c>
      <c r="CO51" s="1" t="str">
        <f aca="false">IF(HLOOKUP(CO$9,$AC$122:$AT$163,$CI51+1,0)="","",HLOOKUP(CO$9,$AC$122:$AT$163,$CI51+1,0))</f>
        <v/>
      </c>
      <c r="CP51" s="1" t="str">
        <f aca="false">IF(HLOOKUP(CP$9,$AC$122:$AT$163,$CI51+1,0)="","",HLOOKUP(CP$9,$AC$122:$AT$163,$CI51+1,0))</f>
        <v/>
      </c>
      <c r="CQ51" s="1" t="str">
        <f aca="false">IF(HLOOKUP(CQ$9,$AC$122:$AT$163,$CI51+1,0)="","",HLOOKUP(CQ$9,$AC$122:$AT$163,$CI51+1,0))</f>
        <v/>
      </c>
      <c r="CR51" s="1" t="str">
        <f aca="false">IF(HLOOKUP(CR$9,$AC$122:$AT$163,$CI51+1,0)="","",HLOOKUP(CR$9,$AC$122:$AT$163,$CI51+1,0))</f>
        <v/>
      </c>
      <c r="CS51" s="1" t="str">
        <f aca="false">IF(HLOOKUP(CS$9,$AC$122:$AT$163,$CI51+1,0)="","",HLOOKUP(CS$9,$AC$122:$AT$163,$CI51+1,0))</f>
        <v/>
      </c>
      <c r="CT51" s="1" t="str">
        <f aca="false">IF(HLOOKUP(CT$9,$AC$122:$AT$163,$CI51+1,0)="","",HLOOKUP(CT$9,$AC$122:$AT$163,$CI51+1,0))</f>
        <v/>
      </c>
      <c r="CU51" s="1" t="str">
        <f aca="false">IF(HLOOKUP(CU$9,$AC$122:$AT$163,$CI51+1,0)="","",HLOOKUP(CU$9,$AC$122:$AT$163,$CI51+1,0))</f>
        <v/>
      </c>
      <c r="CV51" s="1" t="str">
        <f aca="false">IF(HLOOKUP(CV$9,$AC$122:$AT$163,$CI51+1,0)="","",HLOOKUP(CV$9,$AC$122:$AT$163,$CI51+1,0))</f>
        <v/>
      </c>
      <c r="CW51" s="1" t="e">
        <f aca="false">IF(HLOOKUP(CW$9,$AC$122:$AT$163,$CI51+1,0)="","",HLOOKUP(CW$9,$AC$122:$AT$163,$CI51+1,0))</f>
        <v>#N/A</v>
      </c>
      <c r="CX51" s="1" t="e">
        <f aca="false">IF(HLOOKUP(CX$9,$AC$122:$AT$163,$CI51+1,0)="","",HLOOKUP(CX$9,$AC$122:$AT$163,$CI51+1,0))</f>
        <v>#N/A</v>
      </c>
      <c r="CY51" s="1" t="e">
        <f aca="false">IF(HLOOKUP(CY$9,$AC$122:$AT$163,$CI51+1,0)="","",HLOOKUP(CY$9,$AC$122:$AT$163,$CI51+1,0))</f>
        <v>#N/A</v>
      </c>
      <c r="CZ51" s="1" t="n">
        <v>40</v>
      </c>
      <c r="DA51" s="1" t="str">
        <f aca="false">IF(HLOOKUP(DA$10,$AT$122:$BJ$163,$CZ51+1,0)="","",HLOOKUP(DA$10,$AT$122:$BJ$163,$CZ51+1,0))</f>
        <v/>
      </c>
      <c r="DB51" s="1" t="str">
        <f aca="false">IF(HLOOKUP(DB$10,$AT$122:$BJ$163,$CZ51+1,0)="","",HLOOKUP(DB$10,$AT$122:$BJ$163,$CZ51+1,0))</f>
        <v/>
      </c>
      <c r="DC51" s="1" t="str">
        <f aca="false">IF(HLOOKUP(DC$10,$AT$122:$BJ$163,$CZ51+1,0)="","",HLOOKUP(DC$10,$AT$122:$BJ$163,$CZ51+1,0))</f>
        <v/>
      </c>
      <c r="DD51" s="1" t="str">
        <f aca="false">IF(HLOOKUP(DD$10,$AT$122:$BJ$163,$CZ51+1,0)="","",HLOOKUP(DD$10,$AT$122:$BJ$163,$CZ51+1,0))</f>
        <v/>
      </c>
      <c r="DE51" s="1" t="str">
        <f aca="false">IF(HLOOKUP(DE$10,$AT$122:$BJ$163,$CZ51+1,0)="","",HLOOKUP(DE$10,$AT$122:$BJ$163,$CZ51+1,0))</f>
        <v>Pass</v>
      </c>
      <c r="DF51" s="1" t="str">
        <f aca="false">IF(HLOOKUP(DF$10,$AT$122:$BJ$163,$CZ51+1,0)="","",HLOOKUP(DF$10,$AT$122:$BJ$163,$CZ51+1,0))</f>
        <v/>
      </c>
      <c r="DG51" s="1" t="str">
        <f aca="false">IF(HLOOKUP(DG$10,$AT$122:$BJ$163,$CZ51+1,0)="","",HLOOKUP(DG$10,$AT$122:$BJ$163,$CZ51+1,0))</f>
        <v/>
      </c>
      <c r="DH51" s="1" t="str">
        <f aca="false">IF(HLOOKUP(DH$10,$AT$122:$BJ$163,$CZ51+1,0)="","",HLOOKUP(DH$10,$AT$122:$BJ$163,$CZ51+1,0))</f>
        <v/>
      </c>
      <c r="DI51" s="1" t="str">
        <f aca="false">IF(HLOOKUP(DI$10,$AT$122:$BJ$163,$CZ51+1,0)="","",HLOOKUP(DI$10,$AT$122:$BJ$163,$CZ51+1,0))</f>
        <v/>
      </c>
      <c r="DJ51" s="1" t="str">
        <f aca="false">IF(HLOOKUP(DJ$10,$AT$122:$BJ$163,$CZ51+1,0)="","",HLOOKUP(DJ$10,$AT$122:$BJ$163,$CZ51+1,0))</f>
        <v/>
      </c>
      <c r="DK51" s="1" t="str">
        <f aca="false">IF(HLOOKUP(DK$10,$AT$122:$BJ$163,$CZ51+1,0)="","",HLOOKUP(DK$10,$AT$122:$BJ$163,$CZ51+1,0))</f>
        <v/>
      </c>
      <c r="DL51" s="1" t="str">
        <f aca="false">IF(HLOOKUP(DL$10,$AT$122:$BJ$163,$CZ51+1,0)="","",HLOOKUP(DL$10,$AT$122:$BJ$163,$CZ51+1,0))</f>
        <v/>
      </c>
      <c r="DM51" s="1" t="str">
        <f aca="false">IF(HLOOKUP(DM$10,$AT$122:$BJ$163,$CZ51+1,0)="","",HLOOKUP(DM$10,$AT$122:$BJ$163,$CZ51+1,0))</f>
        <v/>
      </c>
      <c r="DN51" s="1" t="e">
        <f aca="false">IF(HLOOKUP(DN$10,$AT$122:$BJ$163,$CZ51+1,0)="","",HLOOKUP(DN$10,$AT$122:$BJ$163,$CZ51+1,0))</f>
        <v>#N/A</v>
      </c>
      <c r="DO51" s="1" t="e">
        <f aca="false">IF(HLOOKUP(DO$10,$AT$122:$BJ$163,$CZ51+1,0)="","",HLOOKUP(DO$10,$AT$122:$BJ$163,$CZ51+1,0))</f>
        <v>#N/A</v>
      </c>
      <c r="DP51" s="1" t="e">
        <f aca="false">IF(HLOOKUP(DP$10,$AT$122:$BJ$163,$CZ51+1,0)="","",HLOOKUP(DP$10,$AT$122:$BJ$163,$CZ51+1,0))</f>
        <v>#N/A</v>
      </c>
    </row>
    <row r="52" s="1" customFormat="true" ht="15" hidden="false" customHeight="false" outlineLevel="0" collapsed="false">
      <c r="T52" s="0"/>
      <c r="Y52" s="0"/>
      <c r="AF52" s="5"/>
      <c r="BC52" s="5"/>
      <c r="BD52" s="5"/>
      <c r="BE52" s="5"/>
      <c r="BR52" s="1" t="n">
        <v>41</v>
      </c>
      <c r="BS52" s="1" t="str">
        <f aca="false">IF(HLOOKUP(BS$4,$BL$122:$BO$172,$BR52+1,0)="","",HLOOKUP(BS$4,$BL$122:$BO$172,$BR52+1,0))</f>
        <v>Stand Firm</v>
      </c>
      <c r="BT52" s="1" t="str">
        <f aca="false">IF(HLOOKUP(BT$4,$BL$122:$BO$172,$BR52+1,0)="","",HLOOKUP(BT$4,$BL$122:$BO$172,$BR52+1,0))</f>
        <v>Stand Firm</v>
      </c>
      <c r="BU52" s="1" t="str">
        <f aca="false">IF(HLOOKUP(BU$4,$BL$122:$BO$172,$BR52+1,0)="","",HLOOKUP(BU$4,$BL$122:$BO$172,$BR52+1,0))</f>
        <v>Stand Firm</v>
      </c>
      <c r="BV52" s="1" t="str">
        <f aca="false">IF(HLOOKUP(BV$4,$BL$122:$BO$172,$BR52+1,0)="","",HLOOKUP(BV$4,$BL$122:$BO$172,$BR52+1,0))</f>
        <v>Stand Firm</v>
      </c>
      <c r="BW52" s="1" t="str">
        <f aca="false">IF(HLOOKUP(BW$4,$BL$122:$BO$172,$BR52+1,0)="","",HLOOKUP(BW$4,$BL$122:$BO$172,$BR52+1,0))</f>
        <v>Stand Firm</v>
      </c>
      <c r="BX52" s="1" t="str">
        <f aca="false">IF(HLOOKUP(BX$4,$BL$122:$BO$172,$BR52+1,0)="","",HLOOKUP(BX$4,$BL$122:$BO$172,$BR52+1,0))</f>
        <v/>
      </c>
      <c r="BY52" s="1" t="str">
        <f aca="false">IF(HLOOKUP(BY$4,$BL$122:$BO$172,$BR52+1,0)="","",HLOOKUP(BY$4,$BL$122:$BO$172,$BR52+1,0))</f>
        <v/>
      </c>
      <c r="BZ52" s="1" t="str">
        <f aca="false">IF(HLOOKUP(BZ$4,$BL$122:$BO$172,$BR52+1,0)="","",HLOOKUP(BZ$4,$BL$122:$BO$172,$BR52+1,0))</f>
        <v/>
      </c>
      <c r="CA52" s="1" t="str">
        <f aca="false">IF(HLOOKUP(CA$4,$BL$122:$BO$172,$BR52+1,0)="","",HLOOKUP(CA$4,$BL$122:$BO$172,$BR52+1,0))</f>
        <v/>
      </c>
      <c r="CB52" s="1" t="str">
        <f aca="false">IF(HLOOKUP(CB$4,$BL$122:$BO$172,$BR52+1,0)="","",HLOOKUP(CB$4,$BL$122:$BO$172,$BR52+1,0))</f>
        <v/>
      </c>
      <c r="CC52" s="1" t="str">
        <f aca="false">IF(HLOOKUP(CC$4,$BL$122:$BO$172,$BR52+1,0)="","",HLOOKUP(CC$4,$BL$122:$BO$172,$BR52+1,0))</f>
        <v/>
      </c>
      <c r="CD52" s="1" t="str">
        <f aca="false">IF(HLOOKUP(CD$4,$BL$122:$BO$172,$BR52+1,0)="","",HLOOKUP(CD$4,$BL$122:$BO$172,$BR52+1,0))</f>
        <v/>
      </c>
      <c r="CE52" s="1" t="str">
        <f aca="false">IF(HLOOKUP(CE$4,$BL$122:$BO$172,$BR52+1,0)="","",HLOOKUP(CE$4,$BL$122:$BO$172,$BR52+1,0))</f>
        <v/>
      </c>
      <c r="CF52" s="1" t="str">
        <f aca="false">IF(HLOOKUP(CF$4,$BL$122:$BO$172,$BR52+1,0)="","",HLOOKUP(CF$4,$BL$122:$BO$172,$BR52+1,0))</f>
        <v/>
      </c>
      <c r="CG52" s="1" t="str">
        <f aca="false">IF(HLOOKUP(CG$4,$BL$122:$BO$172,$BR52+1,0)="","",HLOOKUP(CG$4,$BL$122:$BO$172,$BR52+1,0))</f>
        <v/>
      </c>
      <c r="CH52" s="1" t="str">
        <f aca="false">IF(HLOOKUP(CH$4,$BL$122:$BO$172,$BR52+1,0)="","",HLOOKUP(CH$4,$BL$122:$BO$172,$BR52+1,0))</f>
        <v/>
      </c>
      <c r="CI52" s="1" t="n">
        <v>41</v>
      </c>
      <c r="CJ52" s="1" t="str">
        <f aca="false">IF(HLOOKUP(CJ$9,$AC$122:$AT$163,$CI52+1,0)="","",HLOOKUP(CJ$9,$AC$122:$AT$163,$CI52+1,0))</f>
        <v/>
      </c>
      <c r="CK52" s="1" t="str">
        <f aca="false">IF(HLOOKUP(CK$9,$AC$122:$AT$163,$CI52+1,0)="","",HLOOKUP(CK$9,$AC$122:$AT$163,$CI52+1,0))</f>
        <v/>
      </c>
      <c r="CL52" s="1" t="str">
        <f aca="false">IF(HLOOKUP(CL$9,$AC$122:$AT$163,$CI52+1,0)="","",HLOOKUP(CL$9,$AC$122:$AT$163,$CI52+1,0))</f>
        <v/>
      </c>
      <c r="CM52" s="1" t="str">
        <f aca="false">IF(HLOOKUP(CM$9,$AC$122:$AT$163,$CI52+1,0)="","",HLOOKUP(CM$9,$AC$122:$AT$163,$CI52+1,0))</f>
        <v/>
      </c>
      <c r="CN52" s="1" t="str">
        <f aca="false">IF(HLOOKUP(CN$9,$AC$122:$AT$163,$CI52+1,0)="","",HLOOKUP(CN$9,$AC$122:$AT$163,$CI52+1,0))</f>
        <v/>
      </c>
      <c r="CO52" s="1" t="str">
        <f aca="false">IF(HLOOKUP(CO$9,$AC$122:$AT$163,$CI52+1,0)="","",HLOOKUP(CO$9,$AC$122:$AT$163,$CI52+1,0))</f>
        <v/>
      </c>
      <c r="CP52" s="1" t="str">
        <f aca="false">IF(HLOOKUP(CP$9,$AC$122:$AT$163,$CI52+1,0)="","",HLOOKUP(CP$9,$AC$122:$AT$163,$CI52+1,0))</f>
        <v/>
      </c>
      <c r="CQ52" s="1" t="str">
        <f aca="false">IF(HLOOKUP(CQ$9,$AC$122:$AT$163,$CI52+1,0)="","",HLOOKUP(CQ$9,$AC$122:$AT$163,$CI52+1,0))</f>
        <v/>
      </c>
      <c r="CR52" s="1" t="str">
        <f aca="false">IF(HLOOKUP(CR$9,$AC$122:$AT$163,$CI52+1,0)="","",HLOOKUP(CR$9,$AC$122:$AT$163,$CI52+1,0))</f>
        <v/>
      </c>
      <c r="CS52" s="1" t="str">
        <f aca="false">IF(HLOOKUP(CS$9,$AC$122:$AT$163,$CI52+1,0)="","",HLOOKUP(CS$9,$AC$122:$AT$163,$CI52+1,0))</f>
        <v/>
      </c>
      <c r="CT52" s="1" t="str">
        <f aca="false">IF(HLOOKUP(CT$9,$AC$122:$AT$163,$CI52+1,0)="","",HLOOKUP(CT$9,$AC$122:$AT$163,$CI52+1,0))</f>
        <v/>
      </c>
      <c r="CU52" s="1" t="str">
        <f aca="false">IF(HLOOKUP(CU$9,$AC$122:$AT$163,$CI52+1,0)="","",HLOOKUP(CU$9,$AC$122:$AT$163,$CI52+1,0))</f>
        <v/>
      </c>
      <c r="CV52" s="1" t="str">
        <f aca="false">IF(HLOOKUP(CV$9,$AC$122:$AT$163,$CI52+1,0)="","",HLOOKUP(CV$9,$AC$122:$AT$163,$CI52+1,0))</f>
        <v/>
      </c>
      <c r="CW52" s="1" t="e">
        <f aca="false">IF(HLOOKUP(CW$9,$AC$122:$AT$163,$CI52+1,0)="","",HLOOKUP(CW$9,$AC$122:$AT$163,$CI52+1,0))</f>
        <v>#N/A</v>
      </c>
      <c r="CX52" s="1" t="e">
        <f aca="false">IF(HLOOKUP(CX$9,$AC$122:$AT$163,$CI52+1,0)="","",HLOOKUP(CX$9,$AC$122:$AT$163,$CI52+1,0))</f>
        <v>#N/A</v>
      </c>
      <c r="CY52" s="1" t="e">
        <f aca="false">IF(HLOOKUP(CY$9,$AC$122:$AT$163,$CI52+1,0)="","",HLOOKUP(CY$9,$AC$122:$AT$163,$CI52+1,0))</f>
        <v>#N/A</v>
      </c>
      <c r="CZ52" s="1" t="n">
        <v>41</v>
      </c>
      <c r="DA52" s="1" t="str">
        <f aca="false">IF(HLOOKUP(DA$10,$AT$122:$BJ$163,$CZ52+1,0)="","",HLOOKUP(DA$10,$AT$122:$BJ$163,$CZ52+1,0))</f>
        <v/>
      </c>
      <c r="DB52" s="1" t="str">
        <f aca="false">IF(HLOOKUP(DB$10,$AT$122:$BJ$163,$CZ52+1,0)="","",HLOOKUP(DB$10,$AT$122:$BJ$163,$CZ52+1,0))</f>
        <v/>
      </c>
      <c r="DC52" s="1" t="str">
        <f aca="false">IF(HLOOKUP(DC$10,$AT$122:$BJ$163,$CZ52+1,0)="","",HLOOKUP(DC$10,$AT$122:$BJ$163,$CZ52+1,0))</f>
        <v/>
      </c>
      <c r="DD52" s="1" t="str">
        <f aca="false">IF(HLOOKUP(DD$10,$AT$122:$BJ$163,$CZ52+1,0)="","",HLOOKUP(DD$10,$AT$122:$BJ$163,$CZ52+1,0))</f>
        <v/>
      </c>
      <c r="DE52" s="1" t="str">
        <f aca="false">IF(HLOOKUP(DE$10,$AT$122:$BJ$163,$CZ52+1,0)="","",HLOOKUP(DE$10,$AT$122:$BJ$163,$CZ52+1,0))</f>
        <v>Save Throw</v>
      </c>
      <c r="DF52" s="1" t="str">
        <f aca="false">IF(HLOOKUP(DF$10,$AT$122:$BJ$163,$CZ52+1,0)="","",HLOOKUP(DF$10,$AT$122:$BJ$163,$CZ52+1,0))</f>
        <v/>
      </c>
      <c r="DG52" s="1" t="str">
        <f aca="false">IF(HLOOKUP(DG$10,$AT$122:$BJ$163,$CZ52+1,0)="","",HLOOKUP(DG$10,$AT$122:$BJ$163,$CZ52+1,0))</f>
        <v/>
      </c>
      <c r="DH52" s="1" t="str">
        <f aca="false">IF(HLOOKUP(DH$10,$AT$122:$BJ$163,$CZ52+1,0)="","",HLOOKUP(DH$10,$AT$122:$BJ$163,$CZ52+1,0))</f>
        <v/>
      </c>
      <c r="DI52" s="1" t="str">
        <f aca="false">IF(HLOOKUP(DI$10,$AT$122:$BJ$163,$CZ52+1,0)="","",HLOOKUP(DI$10,$AT$122:$BJ$163,$CZ52+1,0))</f>
        <v/>
      </c>
      <c r="DJ52" s="1" t="str">
        <f aca="false">IF(HLOOKUP(DJ$10,$AT$122:$BJ$163,$CZ52+1,0)="","",HLOOKUP(DJ$10,$AT$122:$BJ$163,$CZ52+1,0))</f>
        <v/>
      </c>
      <c r="DK52" s="1" t="str">
        <f aca="false">IF(HLOOKUP(DK$10,$AT$122:$BJ$163,$CZ52+1,0)="","",HLOOKUP(DK$10,$AT$122:$BJ$163,$CZ52+1,0))</f>
        <v/>
      </c>
      <c r="DL52" s="1" t="str">
        <f aca="false">IF(HLOOKUP(DL$10,$AT$122:$BJ$163,$CZ52+1,0)="","",HLOOKUP(DL$10,$AT$122:$BJ$163,$CZ52+1,0))</f>
        <v/>
      </c>
      <c r="DM52" s="1" t="str">
        <f aca="false">IF(HLOOKUP(DM$10,$AT$122:$BJ$163,$CZ52+1,0)="","",HLOOKUP(DM$10,$AT$122:$BJ$163,$CZ52+1,0))</f>
        <v/>
      </c>
      <c r="DN52" s="1" t="e">
        <f aca="false">IF(HLOOKUP(DN$10,$AT$122:$BJ$163,$CZ52+1,0)="","",HLOOKUP(DN$10,$AT$122:$BJ$163,$CZ52+1,0))</f>
        <v>#N/A</v>
      </c>
      <c r="DO52" s="1" t="e">
        <f aca="false">IF(HLOOKUP(DO$10,$AT$122:$BJ$163,$CZ52+1,0)="","",HLOOKUP(DO$10,$AT$122:$BJ$163,$CZ52+1,0))</f>
        <v>#N/A</v>
      </c>
      <c r="DP52" s="1" t="e">
        <f aca="false">IF(HLOOKUP(DP$10,$AT$122:$BJ$163,$CZ52+1,0)="","",HLOOKUP(DP$10,$AT$122:$BJ$163,$CZ52+1,0))</f>
        <v>#N/A</v>
      </c>
    </row>
    <row r="53" s="1" customFormat="true" ht="15" hidden="false" customHeight="false" outlineLevel="0" collapsed="false">
      <c r="T53" s="0"/>
      <c r="Y53" s="0"/>
      <c r="AF53" s="5"/>
      <c r="BC53" s="5"/>
      <c r="BD53" s="5"/>
      <c r="BE53" s="5"/>
      <c r="BR53" s="1" t="n">
        <v>42</v>
      </c>
      <c r="BS53" s="1" t="str">
        <f aca="false">IF(HLOOKUP(BS$4,$BL$122:$BO$172,$BR53+1,0)="","",HLOOKUP(BS$4,$BL$122:$BO$172,$BR53+1,0))</f>
        <v>Strip Ball</v>
      </c>
      <c r="BT53" s="1" t="str">
        <f aca="false">IF(HLOOKUP(BT$4,$BL$122:$BO$172,$BR53+1,0)="","",HLOOKUP(BT$4,$BL$122:$BO$172,$BR53+1,0))</f>
        <v>Strip Ball</v>
      </c>
      <c r="BU53" s="1" t="str">
        <f aca="false">IF(HLOOKUP(BU$4,$BL$122:$BO$172,$BR53+1,0)="","",HLOOKUP(BU$4,$BL$122:$BO$172,$BR53+1,0))</f>
        <v>Strip Ball</v>
      </c>
      <c r="BV53" s="1" t="str">
        <f aca="false">IF(HLOOKUP(BV$4,$BL$122:$BO$172,$BR53+1,0)="","",HLOOKUP(BV$4,$BL$122:$BO$172,$BR53+1,0))</f>
        <v>Strip Ball</v>
      </c>
      <c r="BW53" s="1" t="str">
        <f aca="false">IF(HLOOKUP(BW$4,$BL$122:$BO$172,$BR53+1,0)="","",HLOOKUP(BW$4,$BL$122:$BO$172,$BR53+1,0))</f>
        <v>Strip Ball</v>
      </c>
      <c r="BX53" s="1" t="str">
        <f aca="false">IF(HLOOKUP(BX$4,$BL$122:$BO$172,$BR53+1,0)="","",HLOOKUP(BX$4,$BL$122:$BO$172,$BR53+1,0))</f>
        <v/>
      </c>
      <c r="BY53" s="1" t="str">
        <f aca="false">IF(HLOOKUP(BY$4,$BL$122:$BO$172,$BR53+1,0)="","",HLOOKUP(BY$4,$BL$122:$BO$172,$BR53+1,0))</f>
        <v/>
      </c>
      <c r="BZ53" s="1" t="str">
        <f aca="false">IF(HLOOKUP(BZ$4,$BL$122:$BO$172,$BR53+1,0)="","",HLOOKUP(BZ$4,$BL$122:$BO$172,$BR53+1,0))</f>
        <v/>
      </c>
      <c r="CA53" s="1" t="str">
        <f aca="false">IF(HLOOKUP(CA$4,$BL$122:$BO$172,$BR53+1,0)="","",HLOOKUP(CA$4,$BL$122:$BO$172,$BR53+1,0))</f>
        <v/>
      </c>
      <c r="CB53" s="1" t="str">
        <f aca="false">IF(HLOOKUP(CB$4,$BL$122:$BO$172,$BR53+1,0)="","",HLOOKUP(CB$4,$BL$122:$BO$172,$BR53+1,0))</f>
        <v/>
      </c>
      <c r="CC53" s="1" t="str">
        <f aca="false">IF(HLOOKUP(CC$4,$BL$122:$BO$172,$BR53+1,0)="","",HLOOKUP(CC$4,$BL$122:$BO$172,$BR53+1,0))</f>
        <v/>
      </c>
      <c r="CD53" s="1" t="str">
        <f aca="false">IF(HLOOKUP(CD$4,$BL$122:$BO$172,$BR53+1,0)="","",HLOOKUP(CD$4,$BL$122:$BO$172,$BR53+1,0))</f>
        <v/>
      </c>
      <c r="CE53" s="1" t="str">
        <f aca="false">IF(HLOOKUP(CE$4,$BL$122:$BO$172,$BR53+1,0)="","",HLOOKUP(CE$4,$BL$122:$BO$172,$BR53+1,0))</f>
        <v/>
      </c>
      <c r="CF53" s="1" t="str">
        <f aca="false">IF(HLOOKUP(CF$4,$BL$122:$BO$172,$BR53+1,0)="","",HLOOKUP(CF$4,$BL$122:$BO$172,$BR53+1,0))</f>
        <v/>
      </c>
      <c r="CG53" s="1" t="str">
        <f aca="false">IF(HLOOKUP(CG$4,$BL$122:$BO$172,$BR53+1,0)="","",HLOOKUP(CG$4,$BL$122:$BO$172,$BR53+1,0))</f>
        <v/>
      </c>
      <c r="CH53" s="1" t="str">
        <f aca="false">IF(HLOOKUP(CH$4,$BL$122:$BO$172,$BR53+1,0)="","",HLOOKUP(CH$4,$BL$122:$BO$172,$BR53+1,0))</f>
        <v/>
      </c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</row>
    <row r="54" s="1" customFormat="true" ht="15" hidden="false" customHeight="false" outlineLevel="0" collapsed="false">
      <c r="T54" s="0"/>
      <c r="Y54" s="0"/>
      <c r="AF54" s="5"/>
      <c r="BC54" s="5"/>
      <c r="BD54" s="5"/>
      <c r="BE54" s="5"/>
      <c r="BR54" s="1" t="n">
        <v>43</v>
      </c>
      <c r="BS54" s="1" t="str">
        <f aca="false">IF(HLOOKUP(BS$4,$BL$122:$BO$172,$BR54+1,0)="","",HLOOKUP(BS$4,$BL$122:$BO$172,$BR54+1,0))</f>
        <v>Strong Arm</v>
      </c>
      <c r="BT54" s="1" t="str">
        <f aca="false">IF(HLOOKUP(BT$4,$BL$122:$BO$172,$BR54+1,0)="","",HLOOKUP(BT$4,$BL$122:$BO$172,$BR54+1,0))</f>
        <v>Strong Arm</v>
      </c>
      <c r="BU54" s="1" t="str">
        <f aca="false">IF(HLOOKUP(BU$4,$BL$122:$BO$172,$BR54+1,0)="","",HLOOKUP(BU$4,$BL$122:$BO$172,$BR54+1,0))</f>
        <v>Strong Arm</v>
      </c>
      <c r="BV54" s="1" t="str">
        <f aca="false">IF(HLOOKUP(BV$4,$BL$122:$BO$172,$BR54+1,0)="","",HLOOKUP(BV$4,$BL$122:$BO$172,$BR54+1,0))</f>
        <v>Strong Arm</v>
      </c>
      <c r="BW54" s="1" t="str">
        <f aca="false">IF(HLOOKUP(BW$4,$BL$122:$BO$172,$BR54+1,0)="","",HLOOKUP(BW$4,$BL$122:$BO$172,$BR54+1,0))</f>
        <v>Strong Arm</v>
      </c>
      <c r="BX54" s="1" t="str">
        <f aca="false">IF(HLOOKUP(BX$4,$BL$122:$BO$172,$BR54+1,0)="","",HLOOKUP(BX$4,$BL$122:$BO$172,$BR54+1,0))</f>
        <v/>
      </c>
      <c r="BY54" s="1" t="str">
        <f aca="false">IF(HLOOKUP(BY$4,$BL$122:$BO$172,$BR54+1,0)="","",HLOOKUP(BY$4,$BL$122:$BO$172,$BR54+1,0))</f>
        <v/>
      </c>
      <c r="BZ54" s="1" t="str">
        <f aca="false">IF(HLOOKUP(BZ$4,$BL$122:$BO$172,$BR54+1,0)="","",HLOOKUP(BZ$4,$BL$122:$BO$172,$BR54+1,0))</f>
        <v/>
      </c>
      <c r="CA54" s="1" t="str">
        <f aca="false">IF(HLOOKUP(CA$4,$BL$122:$BO$172,$BR54+1,0)="","",HLOOKUP(CA$4,$BL$122:$BO$172,$BR54+1,0))</f>
        <v/>
      </c>
      <c r="CB54" s="1" t="str">
        <f aca="false">IF(HLOOKUP(CB$4,$BL$122:$BO$172,$BR54+1,0)="","",HLOOKUP(CB$4,$BL$122:$BO$172,$BR54+1,0))</f>
        <v/>
      </c>
      <c r="CC54" s="1" t="str">
        <f aca="false">IF(HLOOKUP(CC$4,$BL$122:$BO$172,$BR54+1,0)="","",HLOOKUP(CC$4,$BL$122:$BO$172,$BR54+1,0))</f>
        <v/>
      </c>
      <c r="CD54" s="1" t="str">
        <f aca="false">IF(HLOOKUP(CD$4,$BL$122:$BO$172,$BR54+1,0)="","",HLOOKUP(CD$4,$BL$122:$BO$172,$BR54+1,0))</f>
        <v/>
      </c>
      <c r="CE54" s="1" t="str">
        <f aca="false">IF(HLOOKUP(CE$4,$BL$122:$BO$172,$BR54+1,0)="","",HLOOKUP(CE$4,$BL$122:$BO$172,$BR54+1,0))</f>
        <v/>
      </c>
      <c r="CF54" s="1" t="str">
        <f aca="false">IF(HLOOKUP(CF$4,$BL$122:$BO$172,$BR54+1,0)="","",HLOOKUP(CF$4,$BL$122:$BO$172,$BR54+1,0))</f>
        <v/>
      </c>
      <c r="CG54" s="1" t="str">
        <f aca="false">IF(HLOOKUP(CG$4,$BL$122:$BO$172,$BR54+1,0)="","",HLOOKUP(CG$4,$BL$122:$BO$172,$BR54+1,0))</f>
        <v/>
      </c>
      <c r="CH54" s="1" t="str">
        <f aca="false">IF(HLOOKUP(CH$4,$BL$122:$BO$172,$BR54+1,0)="","",HLOOKUP(CH$4,$BL$122:$BO$172,$BR54+1,0))</f>
        <v/>
      </c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</row>
    <row r="55" s="1" customFormat="true" ht="15" hidden="false" customHeight="false" outlineLevel="0" collapsed="false">
      <c r="T55" s="0"/>
      <c r="Y55" s="0"/>
      <c r="AF55" s="5"/>
      <c r="BC55" s="5"/>
      <c r="BD55" s="5"/>
      <c r="BE55" s="5"/>
      <c r="BR55" s="1" t="n">
        <v>44</v>
      </c>
      <c r="BS55" s="1" t="str">
        <f aca="false">IF(HLOOKUP(BS$4,$BL$122:$BO$172,$BR55+1,0)="","",HLOOKUP(BS$4,$BL$122:$BO$172,$BR55+1,0))</f>
        <v>Sure Feet</v>
      </c>
      <c r="BT55" s="1" t="str">
        <f aca="false">IF(HLOOKUP(BT$4,$BL$122:$BO$172,$BR55+1,0)="","",HLOOKUP(BT$4,$BL$122:$BO$172,$BR55+1,0))</f>
        <v>Sure Feet</v>
      </c>
      <c r="BU55" s="1" t="str">
        <f aca="false">IF(HLOOKUP(BU$4,$BL$122:$BO$172,$BR55+1,0)="","",HLOOKUP(BU$4,$BL$122:$BO$172,$BR55+1,0))</f>
        <v>Sure Feet</v>
      </c>
      <c r="BV55" s="1" t="str">
        <f aca="false">IF(HLOOKUP(BV$4,$BL$122:$BO$172,$BR55+1,0)="","",HLOOKUP(BV$4,$BL$122:$BO$172,$BR55+1,0))</f>
        <v>Sure Feet</v>
      </c>
      <c r="BW55" s="1" t="str">
        <f aca="false">IF(HLOOKUP(BW$4,$BL$122:$BO$172,$BR55+1,0)="","",HLOOKUP(BW$4,$BL$122:$BO$172,$BR55+1,0))</f>
        <v>Sure Feet</v>
      </c>
      <c r="BX55" s="1" t="str">
        <f aca="false">IF(HLOOKUP(BX$4,$BL$122:$BO$172,$BR55+1,0)="","",HLOOKUP(BX$4,$BL$122:$BO$172,$BR55+1,0))</f>
        <v/>
      </c>
      <c r="BY55" s="1" t="str">
        <f aca="false">IF(HLOOKUP(BY$4,$BL$122:$BO$172,$BR55+1,0)="","",HLOOKUP(BY$4,$BL$122:$BO$172,$BR55+1,0))</f>
        <v/>
      </c>
      <c r="BZ55" s="1" t="str">
        <f aca="false">IF(HLOOKUP(BZ$4,$BL$122:$BO$172,$BR55+1,0)="","",HLOOKUP(BZ$4,$BL$122:$BO$172,$BR55+1,0))</f>
        <v/>
      </c>
      <c r="CA55" s="1" t="str">
        <f aca="false">IF(HLOOKUP(CA$4,$BL$122:$BO$172,$BR55+1,0)="","",HLOOKUP(CA$4,$BL$122:$BO$172,$BR55+1,0))</f>
        <v/>
      </c>
      <c r="CB55" s="1" t="str">
        <f aca="false">IF(HLOOKUP(CB$4,$BL$122:$BO$172,$BR55+1,0)="","",HLOOKUP(CB$4,$BL$122:$BO$172,$BR55+1,0))</f>
        <v/>
      </c>
      <c r="CC55" s="1" t="str">
        <f aca="false">IF(HLOOKUP(CC$4,$BL$122:$BO$172,$BR55+1,0)="","",HLOOKUP(CC$4,$BL$122:$BO$172,$BR55+1,0))</f>
        <v/>
      </c>
      <c r="CD55" s="1" t="str">
        <f aca="false">IF(HLOOKUP(CD$4,$BL$122:$BO$172,$BR55+1,0)="","",HLOOKUP(CD$4,$BL$122:$BO$172,$BR55+1,0))</f>
        <v/>
      </c>
      <c r="CE55" s="1" t="str">
        <f aca="false">IF(HLOOKUP(CE$4,$BL$122:$BO$172,$BR55+1,0)="","",HLOOKUP(CE$4,$BL$122:$BO$172,$BR55+1,0))</f>
        <v/>
      </c>
      <c r="CF55" s="1" t="str">
        <f aca="false">IF(HLOOKUP(CF$4,$BL$122:$BO$172,$BR55+1,0)="","",HLOOKUP(CF$4,$BL$122:$BO$172,$BR55+1,0))</f>
        <v/>
      </c>
      <c r="CG55" s="1" t="str">
        <f aca="false">IF(HLOOKUP(CG$4,$BL$122:$BO$172,$BR55+1,0)="","",HLOOKUP(CG$4,$BL$122:$BO$172,$BR55+1,0))</f>
        <v/>
      </c>
      <c r="CH55" s="1" t="str">
        <f aca="false">IF(HLOOKUP(CH$4,$BL$122:$BO$172,$BR55+1,0)="","",HLOOKUP(CH$4,$BL$122:$BO$172,$BR55+1,0))</f>
        <v/>
      </c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</row>
    <row r="56" s="1" customFormat="true" ht="15" hidden="false" customHeight="false" outlineLevel="0" collapsed="false">
      <c r="T56" s="0"/>
      <c r="Y56" s="0"/>
      <c r="AF56" s="5"/>
      <c r="BC56" s="5"/>
      <c r="BD56" s="5"/>
      <c r="BE56" s="5"/>
      <c r="BR56" s="1" t="n">
        <v>45</v>
      </c>
      <c r="BS56" s="1" t="str">
        <f aca="false">IF(HLOOKUP(BS$4,$BL$122:$BO$172,$BR56+1,0)="","",HLOOKUP(BS$4,$BL$122:$BO$172,$BR56+1,0))</f>
        <v>Sure Hands</v>
      </c>
      <c r="BT56" s="1" t="str">
        <f aca="false">IF(HLOOKUP(BT$4,$BL$122:$BO$172,$BR56+1,0)="","",HLOOKUP(BT$4,$BL$122:$BO$172,$BR56+1,0))</f>
        <v>Sure Hands</v>
      </c>
      <c r="BU56" s="1" t="str">
        <f aca="false">IF(HLOOKUP(BU$4,$BL$122:$BO$172,$BR56+1,0)="","",HLOOKUP(BU$4,$BL$122:$BO$172,$BR56+1,0))</f>
        <v>Sure Hands</v>
      </c>
      <c r="BV56" s="1" t="str">
        <f aca="false">IF(HLOOKUP(BV$4,$BL$122:$BO$172,$BR56+1,0)="","",HLOOKUP(BV$4,$BL$122:$BO$172,$BR56+1,0))</f>
        <v>Sure Hands</v>
      </c>
      <c r="BW56" s="1" t="str">
        <f aca="false">IF(HLOOKUP(BW$4,$BL$122:$BO$172,$BR56+1,0)="","",HLOOKUP(BW$4,$BL$122:$BO$172,$BR56+1,0))</f>
        <v>Sure Hands</v>
      </c>
      <c r="BX56" s="1" t="str">
        <f aca="false">IF(HLOOKUP(BX$4,$BL$122:$BO$172,$BR56+1,0)="","",HLOOKUP(BX$4,$BL$122:$BO$172,$BR56+1,0))</f>
        <v/>
      </c>
      <c r="BY56" s="1" t="str">
        <f aca="false">IF(HLOOKUP(BY$4,$BL$122:$BO$172,$BR56+1,0)="","",HLOOKUP(BY$4,$BL$122:$BO$172,$BR56+1,0))</f>
        <v/>
      </c>
      <c r="BZ56" s="1" t="str">
        <f aca="false">IF(HLOOKUP(BZ$4,$BL$122:$BO$172,$BR56+1,0)="","",HLOOKUP(BZ$4,$BL$122:$BO$172,$BR56+1,0))</f>
        <v/>
      </c>
      <c r="CA56" s="1" t="str">
        <f aca="false">IF(HLOOKUP(CA$4,$BL$122:$BO$172,$BR56+1,0)="","",HLOOKUP(CA$4,$BL$122:$BO$172,$BR56+1,0))</f>
        <v/>
      </c>
      <c r="CB56" s="1" t="str">
        <f aca="false">IF(HLOOKUP(CB$4,$BL$122:$BO$172,$BR56+1,0)="","",HLOOKUP(CB$4,$BL$122:$BO$172,$BR56+1,0))</f>
        <v/>
      </c>
      <c r="CC56" s="1" t="str">
        <f aca="false">IF(HLOOKUP(CC$4,$BL$122:$BO$172,$BR56+1,0)="","",HLOOKUP(CC$4,$BL$122:$BO$172,$BR56+1,0))</f>
        <v/>
      </c>
      <c r="CD56" s="1" t="str">
        <f aca="false">IF(HLOOKUP(CD$4,$BL$122:$BO$172,$BR56+1,0)="","",HLOOKUP(CD$4,$BL$122:$BO$172,$BR56+1,0))</f>
        <v/>
      </c>
      <c r="CE56" s="1" t="str">
        <f aca="false">IF(HLOOKUP(CE$4,$BL$122:$BO$172,$BR56+1,0)="","",HLOOKUP(CE$4,$BL$122:$BO$172,$BR56+1,0))</f>
        <v/>
      </c>
      <c r="CF56" s="1" t="str">
        <f aca="false">IF(HLOOKUP(CF$4,$BL$122:$BO$172,$BR56+1,0)="","",HLOOKUP(CF$4,$BL$122:$BO$172,$BR56+1,0))</f>
        <v/>
      </c>
      <c r="CG56" s="1" t="str">
        <f aca="false">IF(HLOOKUP(CG$4,$BL$122:$BO$172,$BR56+1,0)="","",HLOOKUP(CG$4,$BL$122:$BO$172,$BR56+1,0))</f>
        <v/>
      </c>
      <c r="CH56" s="1" t="str">
        <f aca="false">IF(HLOOKUP(CH$4,$BL$122:$BO$172,$BR56+1,0)="","",HLOOKUP(CH$4,$BL$122:$BO$172,$BR56+1,0))</f>
        <v/>
      </c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</row>
    <row r="57" s="1" customFormat="true" ht="15" hidden="false" customHeight="false" outlineLevel="0" collapsed="false">
      <c r="T57" s="0"/>
      <c r="Y57" s="0"/>
      <c r="AF57" s="5"/>
      <c r="BC57" s="5"/>
      <c r="BD57" s="5"/>
      <c r="BE57" s="5"/>
      <c r="BR57" s="1" t="n">
        <v>46</v>
      </c>
      <c r="BS57" s="1" t="str">
        <f aca="false">IF(HLOOKUP(BS$4,$BL$122:$BO$172,$BR57+1,0)="","",HLOOKUP(BS$4,$BL$122:$BO$172,$BR57+1,0))</f>
        <v>Tackle</v>
      </c>
      <c r="BT57" s="1" t="str">
        <f aca="false">IF(HLOOKUP(BT$4,$BL$122:$BO$172,$BR57+1,0)="","",HLOOKUP(BT$4,$BL$122:$BO$172,$BR57+1,0))</f>
        <v>Tackle</v>
      </c>
      <c r="BU57" s="1" t="str">
        <f aca="false">IF(HLOOKUP(BU$4,$BL$122:$BO$172,$BR57+1,0)="","",HLOOKUP(BU$4,$BL$122:$BO$172,$BR57+1,0))</f>
        <v>Tackle</v>
      </c>
      <c r="BV57" s="1" t="str">
        <f aca="false">IF(HLOOKUP(BV$4,$BL$122:$BO$172,$BR57+1,0)="","",HLOOKUP(BV$4,$BL$122:$BO$172,$BR57+1,0))</f>
        <v>Tackle</v>
      </c>
      <c r="BW57" s="1" t="str">
        <f aca="false">IF(HLOOKUP(BW$4,$BL$122:$BO$172,$BR57+1,0)="","",HLOOKUP(BW$4,$BL$122:$BO$172,$BR57+1,0))</f>
        <v>Tackle</v>
      </c>
      <c r="BX57" s="1" t="str">
        <f aca="false">IF(HLOOKUP(BX$4,$BL$122:$BO$172,$BR57+1,0)="","",HLOOKUP(BX$4,$BL$122:$BO$172,$BR57+1,0))</f>
        <v/>
      </c>
      <c r="BY57" s="1" t="str">
        <f aca="false">IF(HLOOKUP(BY$4,$BL$122:$BO$172,$BR57+1,0)="","",HLOOKUP(BY$4,$BL$122:$BO$172,$BR57+1,0))</f>
        <v/>
      </c>
      <c r="BZ57" s="1" t="str">
        <f aca="false">IF(HLOOKUP(BZ$4,$BL$122:$BO$172,$BR57+1,0)="","",HLOOKUP(BZ$4,$BL$122:$BO$172,$BR57+1,0))</f>
        <v/>
      </c>
      <c r="CA57" s="1" t="str">
        <f aca="false">IF(HLOOKUP(CA$4,$BL$122:$BO$172,$BR57+1,0)="","",HLOOKUP(CA$4,$BL$122:$BO$172,$BR57+1,0))</f>
        <v/>
      </c>
      <c r="CB57" s="1" t="str">
        <f aca="false">IF(HLOOKUP(CB$4,$BL$122:$BO$172,$BR57+1,0)="","",HLOOKUP(CB$4,$BL$122:$BO$172,$BR57+1,0))</f>
        <v/>
      </c>
      <c r="CC57" s="1" t="str">
        <f aca="false">IF(HLOOKUP(CC$4,$BL$122:$BO$172,$BR57+1,0)="","",HLOOKUP(CC$4,$BL$122:$BO$172,$BR57+1,0))</f>
        <v/>
      </c>
      <c r="CD57" s="1" t="str">
        <f aca="false">IF(HLOOKUP(CD$4,$BL$122:$BO$172,$BR57+1,0)="","",HLOOKUP(CD$4,$BL$122:$BO$172,$BR57+1,0))</f>
        <v/>
      </c>
      <c r="CE57" s="1" t="str">
        <f aca="false">IF(HLOOKUP(CE$4,$BL$122:$BO$172,$BR57+1,0)="","",HLOOKUP(CE$4,$BL$122:$BO$172,$BR57+1,0))</f>
        <v/>
      </c>
      <c r="CF57" s="1" t="str">
        <f aca="false">IF(HLOOKUP(CF$4,$BL$122:$BO$172,$BR57+1,0)="","",HLOOKUP(CF$4,$BL$122:$BO$172,$BR57+1,0))</f>
        <v/>
      </c>
      <c r="CG57" s="1" t="str">
        <f aca="false">IF(HLOOKUP(CG$4,$BL$122:$BO$172,$BR57+1,0)="","",HLOOKUP(CG$4,$BL$122:$BO$172,$BR57+1,0))</f>
        <v/>
      </c>
      <c r="CH57" s="1" t="str">
        <f aca="false">IF(HLOOKUP(CH$4,$BL$122:$BO$172,$BR57+1,0)="","",HLOOKUP(CH$4,$BL$122:$BO$172,$BR57+1,0))</f>
        <v/>
      </c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</row>
    <row r="58" s="1" customFormat="true" ht="15" hidden="false" customHeight="false" outlineLevel="0" collapsed="false">
      <c r="T58" s="0"/>
      <c r="Y58" s="0"/>
      <c r="AF58" s="5"/>
      <c r="BC58" s="5"/>
      <c r="BD58" s="5"/>
      <c r="BE58" s="5"/>
      <c r="BR58" s="1" t="n">
        <v>47</v>
      </c>
      <c r="BS58" s="1" t="str">
        <f aca="false">IF(HLOOKUP(BS$4,$BL$122:$BO$172,$BR58+1,0)="","",HLOOKUP(BS$4,$BL$122:$BO$172,$BR58+1,0))</f>
        <v>Tentacles</v>
      </c>
      <c r="BT58" s="1" t="str">
        <f aca="false">IF(HLOOKUP(BT$4,$BL$122:$BO$172,$BR58+1,0)="","",HLOOKUP(BT$4,$BL$122:$BO$172,$BR58+1,0))</f>
        <v>Tentacles</v>
      </c>
      <c r="BU58" s="1" t="str">
        <f aca="false">IF(HLOOKUP(BU$4,$BL$122:$BO$172,$BR58+1,0)="","",HLOOKUP(BU$4,$BL$122:$BO$172,$BR58+1,0))</f>
        <v>Tentacles</v>
      </c>
      <c r="BV58" s="1" t="str">
        <f aca="false">IF(HLOOKUP(BV$4,$BL$122:$BO$172,$BR58+1,0)="","",HLOOKUP(BV$4,$BL$122:$BO$172,$BR58+1,0))</f>
        <v>Tentacles</v>
      </c>
      <c r="BW58" s="1" t="str">
        <f aca="false">IF(HLOOKUP(BW$4,$BL$122:$BO$172,$BR58+1,0)="","",HLOOKUP(BW$4,$BL$122:$BO$172,$BR58+1,0))</f>
        <v>Tentacles</v>
      </c>
      <c r="BX58" s="1" t="str">
        <f aca="false">IF(HLOOKUP(BX$4,$BL$122:$BO$172,$BR58+1,0)="","",HLOOKUP(BX$4,$BL$122:$BO$172,$BR58+1,0))</f>
        <v/>
      </c>
      <c r="BY58" s="1" t="str">
        <f aca="false">IF(HLOOKUP(BY$4,$BL$122:$BO$172,$BR58+1,0)="","",HLOOKUP(BY$4,$BL$122:$BO$172,$BR58+1,0))</f>
        <v/>
      </c>
      <c r="BZ58" s="1" t="str">
        <f aca="false">IF(HLOOKUP(BZ$4,$BL$122:$BO$172,$BR58+1,0)="","",HLOOKUP(BZ$4,$BL$122:$BO$172,$BR58+1,0))</f>
        <v/>
      </c>
      <c r="CA58" s="1" t="str">
        <f aca="false">IF(HLOOKUP(CA$4,$BL$122:$BO$172,$BR58+1,0)="","",HLOOKUP(CA$4,$BL$122:$BO$172,$BR58+1,0))</f>
        <v/>
      </c>
      <c r="CB58" s="1" t="str">
        <f aca="false">IF(HLOOKUP(CB$4,$BL$122:$BO$172,$BR58+1,0)="","",HLOOKUP(CB$4,$BL$122:$BO$172,$BR58+1,0))</f>
        <v/>
      </c>
      <c r="CC58" s="1" t="str">
        <f aca="false">IF(HLOOKUP(CC$4,$BL$122:$BO$172,$BR58+1,0)="","",HLOOKUP(CC$4,$BL$122:$BO$172,$BR58+1,0))</f>
        <v/>
      </c>
      <c r="CD58" s="1" t="str">
        <f aca="false">IF(HLOOKUP(CD$4,$BL$122:$BO$172,$BR58+1,0)="","",HLOOKUP(CD$4,$BL$122:$BO$172,$BR58+1,0))</f>
        <v/>
      </c>
      <c r="CE58" s="1" t="str">
        <f aca="false">IF(HLOOKUP(CE$4,$BL$122:$BO$172,$BR58+1,0)="","",HLOOKUP(CE$4,$BL$122:$BO$172,$BR58+1,0))</f>
        <v/>
      </c>
      <c r="CF58" s="1" t="str">
        <f aca="false">IF(HLOOKUP(CF$4,$BL$122:$BO$172,$BR58+1,0)="","",HLOOKUP(CF$4,$BL$122:$BO$172,$BR58+1,0))</f>
        <v/>
      </c>
      <c r="CG58" s="1" t="str">
        <f aca="false">IF(HLOOKUP(CG$4,$BL$122:$BO$172,$BR58+1,0)="","",HLOOKUP(CG$4,$BL$122:$BO$172,$BR58+1,0))</f>
        <v/>
      </c>
      <c r="CH58" s="1" t="str">
        <f aca="false">IF(HLOOKUP(CH$4,$BL$122:$BO$172,$BR58+1,0)="","",HLOOKUP(CH$4,$BL$122:$BO$172,$BR58+1,0))</f>
        <v/>
      </c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</row>
    <row r="59" s="1" customFormat="true" ht="15" hidden="false" customHeight="false" outlineLevel="0" collapsed="false">
      <c r="T59" s="0"/>
      <c r="Y59" s="0"/>
      <c r="AF59" s="5"/>
      <c r="BC59" s="5"/>
      <c r="BD59" s="5"/>
      <c r="BE59" s="5"/>
      <c r="BR59" s="1" t="n">
        <v>48</v>
      </c>
      <c r="BS59" s="1" t="str">
        <f aca="false">IF(HLOOKUP(BS$4,$BL$122:$BO$172,$BR59+1,0)="","",HLOOKUP(BS$4,$BL$122:$BO$172,$BR59+1,0))</f>
        <v>Two Heads</v>
      </c>
      <c r="BT59" s="1" t="str">
        <f aca="false">IF(HLOOKUP(BT$4,$BL$122:$BO$172,$BR59+1,0)="","",HLOOKUP(BT$4,$BL$122:$BO$172,$BR59+1,0))</f>
        <v>Two Heads</v>
      </c>
      <c r="BU59" s="1" t="str">
        <f aca="false">IF(HLOOKUP(BU$4,$BL$122:$BO$172,$BR59+1,0)="","",HLOOKUP(BU$4,$BL$122:$BO$172,$BR59+1,0))</f>
        <v>Two Heads</v>
      </c>
      <c r="BV59" s="1" t="str">
        <f aca="false">IF(HLOOKUP(BV$4,$BL$122:$BO$172,$BR59+1,0)="","",HLOOKUP(BV$4,$BL$122:$BO$172,$BR59+1,0))</f>
        <v>Two Heads</v>
      </c>
      <c r="BW59" s="1" t="str">
        <f aca="false">IF(HLOOKUP(BW$4,$BL$122:$BO$172,$BR59+1,0)="","",HLOOKUP(BW$4,$BL$122:$BO$172,$BR59+1,0))</f>
        <v>Two Heads</v>
      </c>
      <c r="BX59" s="1" t="str">
        <f aca="false">IF(HLOOKUP(BX$4,$BL$122:$BO$172,$BR59+1,0)="","",HLOOKUP(BX$4,$BL$122:$BO$172,$BR59+1,0))</f>
        <v/>
      </c>
      <c r="BY59" s="1" t="str">
        <f aca="false">IF(HLOOKUP(BY$4,$BL$122:$BO$172,$BR59+1,0)="","",HLOOKUP(BY$4,$BL$122:$BO$172,$BR59+1,0))</f>
        <v/>
      </c>
      <c r="BZ59" s="1" t="str">
        <f aca="false">IF(HLOOKUP(BZ$4,$BL$122:$BO$172,$BR59+1,0)="","",HLOOKUP(BZ$4,$BL$122:$BO$172,$BR59+1,0))</f>
        <v/>
      </c>
      <c r="CA59" s="1" t="str">
        <f aca="false">IF(HLOOKUP(CA$4,$BL$122:$BO$172,$BR59+1,0)="","",HLOOKUP(CA$4,$BL$122:$BO$172,$BR59+1,0))</f>
        <v/>
      </c>
      <c r="CB59" s="1" t="str">
        <f aca="false">IF(HLOOKUP(CB$4,$BL$122:$BO$172,$BR59+1,0)="","",HLOOKUP(CB$4,$BL$122:$BO$172,$BR59+1,0))</f>
        <v/>
      </c>
      <c r="CC59" s="1" t="str">
        <f aca="false">IF(HLOOKUP(CC$4,$BL$122:$BO$172,$BR59+1,0)="","",HLOOKUP(CC$4,$BL$122:$BO$172,$BR59+1,0))</f>
        <v/>
      </c>
      <c r="CD59" s="1" t="str">
        <f aca="false">IF(HLOOKUP(CD$4,$BL$122:$BO$172,$BR59+1,0)="","",HLOOKUP(CD$4,$BL$122:$BO$172,$BR59+1,0))</f>
        <v/>
      </c>
      <c r="CE59" s="1" t="str">
        <f aca="false">IF(HLOOKUP(CE$4,$BL$122:$BO$172,$BR59+1,0)="","",HLOOKUP(CE$4,$BL$122:$BO$172,$BR59+1,0))</f>
        <v/>
      </c>
      <c r="CF59" s="1" t="str">
        <f aca="false">IF(HLOOKUP(CF$4,$BL$122:$BO$172,$BR59+1,0)="","",HLOOKUP(CF$4,$BL$122:$BO$172,$BR59+1,0))</f>
        <v/>
      </c>
      <c r="CG59" s="1" t="str">
        <f aca="false">IF(HLOOKUP(CG$4,$BL$122:$BO$172,$BR59+1,0)="","",HLOOKUP(CG$4,$BL$122:$BO$172,$BR59+1,0))</f>
        <v/>
      </c>
      <c r="CH59" s="1" t="str">
        <f aca="false">IF(HLOOKUP(CH$4,$BL$122:$BO$172,$BR59+1,0)="","",HLOOKUP(CH$4,$BL$122:$BO$172,$BR59+1,0))</f>
        <v/>
      </c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</row>
    <row r="60" s="1" customFormat="true" ht="15" hidden="false" customHeight="false" outlineLevel="0" collapsed="false">
      <c r="T60" s="0"/>
      <c r="Y60" s="0"/>
      <c r="AF60" s="5"/>
      <c r="BC60" s="5"/>
      <c r="BD60" s="5"/>
      <c r="BE60" s="5"/>
      <c r="BR60" s="1" t="n">
        <v>49</v>
      </c>
      <c r="BS60" s="1" t="str">
        <f aca="false">IF(HLOOKUP(BS$4,$BL$122:$BO$172,$BR60+1,0)="","",HLOOKUP(BS$4,$BL$122:$BO$172,$BR60+1,0))</f>
        <v>Very Long Legs</v>
      </c>
      <c r="BT60" s="1" t="str">
        <f aca="false">IF(HLOOKUP(BT$4,$BL$122:$BO$172,$BR60+1,0)="","",HLOOKUP(BT$4,$BL$122:$BO$172,$BR60+1,0))</f>
        <v>Very Long Legs</v>
      </c>
      <c r="BU60" s="1" t="str">
        <f aca="false">IF(HLOOKUP(BU$4,$BL$122:$BO$172,$BR60+1,0)="","",HLOOKUP(BU$4,$BL$122:$BO$172,$BR60+1,0))</f>
        <v>Very Long Legs</v>
      </c>
      <c r="BV60" s="1" t="str">
        <f aca="false">IF(HLOOKUP(BV$4,$BL$122:$BO$172,$BR60+1,0)="","",HLOOKUP(BV$4,$BL$122:$BO$172,$BR60+1,0))</f>
        <v>Very Long Legs</v>
      </c>
      <c r="BW60" s="1" t="str">
        <f aca="false">IF(HLOOKUP(BW$4,$BL$122:$BO$172,$BR60+1,0)="","",HLOOKUP(BW$4,$BL$122:$BO$172,$BR60+1,0))</f>
        <v>Very Long Legs</v>
      </c>
      <c r="BX60" s="1" t="str">
        <f aca="false">IF(HLOOKUP(BX$4,$BL$122:$BO$172,$BR60+1,0)="","",HLOOKUP(BX$4,$BL$122:$BO$172,$BR60+1,0))</f>
        <v/>
      </c>
      <c r="BY60" s="1" t="str">
        <f aca="false">IF(HLOOKUP(BY$4,$BL$122:$BO$172,$BR60+1,0)="","",HLOOKUP(BY$4,$BL$122:$BO$172,$BR60+1,0))</f>
        <v/>
      </c>
      <c r="BZ60" s="1" t="str">
        <f aca="false">IF(HLOOKUP(BZ$4,$BL$122:$BO$172,$BR60+1,0)="","",HLOOKUP(BZ$4,$BL$122:$BO$172,$BR60+1,0))</f>
        <v/>
      </c>
      <c r="CA60" s="1" t="str">
        <f aca="false">IF(HLOOKUP(CA$4,$BL$122:$BO$172,$BR60+1,0)="","",HLOOKUP(CA$4,$BL$122:$BO$172,$BR60+1,0))</f>
        <v/>
      </c>
      <c r="CB60" s="1" t="str">
        <f aca="false">IF(HLOOKUP(CB$4,$BL$122:$BO$172,$BR60+1,0)="","",HLOOKUP(CB$4,$BL$122:$BO$172,$BR60+1,0))</f>
        <v/>
      </c>
      <c r="CC60" s="1" t="str">
        <f aca="false">IF(HLOOKUP(CC$4,$BL$122:$BO$172,$BR60+1,0)="","",HLOOKUP(CC$4,$BL$122:$BO$172,$BR60+1,0))</f>
        <v/>
      </c>
      <c r="CD60" s="1" t="str">
        <f aca="false">IF(HLOOKUP(CD$4,$BL$122:$BO$172,$BR60+1,0)="","",HLOOKUP(CD$4,$BL$122:$BO$172,$BR60+1,0))</f>
        <v/>
      </c>
      <c r="CE60" s="1" t="str">
        <f aca="false">IF(HLOOKUP(CE$4,$BL$122:$BO$172,$BR60+1,0)="","",HLOOKUP(CE$4,$BL$122:$BO$172,$BR60+1,0))</f>
        <v/>
      </c>
      <c r="CF60" s="1" t="str">
        <f aca="false">IF(HLOOKUP(CF$4,$BL$122:$BO$172,$BR60+1,0)="","",HLOOKUP(CF$4,$BL$122:$BO$172,$BR60+1,0))</f>
        <v/>
      </c>
      <c r="CG60" s="1" t="str">
        <f aca="false">IF(HLOOKUP(CG$4,$BL$122:$BO$172,$BR60+1,0)="","",HLOOKUP(CG$4,$BL$122:$BO$172,$BR60+1,0))</f>
        <v/>
      </c>
      <c r="CH60" s="1" t="str">
        <f aca="false">IF(HLOOKUP(CH$4,$BL$122:$BO$172,$BR60+1,0)="","",HLOOKUP(CH$4,$BL$122:$BO$172,$BR60+1,0))</f>
        <v/>
      </c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</row>
    <row r="61" s="1" customFormat="true" ht="15" hidden="false" customHeight="false" outlineLevel="0" collapsed="false">
      <c r="T61" s="0"/>
      <c r="Y61" s="0"/>
      <c r="AF61" s="5"/>
      <c r="BC61" s="5"/>
      <c r="BD61" s="5"/>
      <c r="BE61" s="5"/>
      <c r="BR61" s="1" t="n">
        <v>50</v>
      </c>
      <c r="BS61" s="1" t="str">
        <f aca="false">IF(HLOOKUP(BS$4,$BL$122:$BO$172,$BR61+1,0)="","",HLOOKUP(BS$4,$BL$122:$BO$172,$BR61+1,0))</f>
        <v>Wrestle</v>
      </c>
      <c r="BT61" s="1" t="str">
        <f aca="false">IF(HLOOKUP(BT$4,$BL$122:$BO$172,$BR61+1,0)="","",HLOOKUP(BT$4,$BL$122:$BO$172,$BR61+1,0))</f>
        <v>Wrestle</v>
      </c>
      <c r="BU61" s="1" t="str">
        <f aca="false">IF(HLOOKUP(BU$4,$BL$122:$BO$172,$BR61+1,0)="","",HLOOKUP(BU$4,$BL$122:$BO$172,$BR61+1,0))</f>
        <v>Wrestle</v>
      </c>
      <c r="BV61" s="1" t="str">
        <f aca="false">IF(HLOOKUP(BV$4,$BL$122:$BO$172,$BR61+1,0)="","",HLOOKUP(BV$4,$BL$122:$BO$172,$BR61+1,0))</f>
        <v>Wrestle</v>
      </c>
      <c r="BW61" s="1" t="str">
        <f aca="false">IF(HLOOKUP(BW$4,$BL$122:$BO$172,$BR61+1,0)="","",HLOOKUP(BW$4,$BL$122:$BO$172,$BR61+1,0))</f>
        <v>Wrestle</v>
      </c>
      <c r="BX61" s="1" t="str">
        <f aca="false">IF(HLOOKUP(BX$4,$BL$122:$BO$172,$BR61+1,0)="","",HLOOKUP(BX$4,$BL$122:$BO$172,$BR61+1,0))</f>
        <v/>
      </c>
      <c r="BY61" s="1" t="str">
        <f aca="false">IF(HLOOKUP(BY$4,$BL$122:$BO$172,$BR61+1,0)="","",HLOOKUP(BY$4,$BL$122:$BO$172,$BR61+1,0))</f>
        <v/>
      </c>
      <c r="BZ61" s="1" t="str">
        <f aca="false">IF(HLOOKUP(BZ$4,$BL$122:$BO$172,$BR61+1,0)="","",HLOOKUP(BZ$4,$BL$122:$BO$172,$BR61+1,0))</f>
        <v/>
      </c>
      <c r="CA61" s="1" t="str">
        <f aca="false">IF(HLOOKUP(CA$4,$BL$122:$BO$172,$BR61+1,0)="","",HLOOKUP(CA$4,$BL$122:$BO$172,$BR61+1,0))</f>
        <v/>
      </c>
      <c r="CB61" s="1" t="str">
        <f aca="false">IF(HLOOKUP(CB$4,$BL$122:$BO$172,$BR61+1,0)="","",HLOOKUP(CB$4,$BL$122:$BO$172,$BR61+1,0))</f>
        <v/>
      </c>
      <c r="CC61" s="1" t="str">
        <f aca="false">IF(HLOOKUP(CC$4,$BL$122:$BO$172,$BR61+1,0)="","",HLOOKUP(CC$4,$BL$122:$BO$172,$BR61+1,0))</f>
        <v/>
      </c>
      <c r="CD61" s="1" t="str">
        <f aca="false">IF(HLOOKUP(CD$4,$BL$122:$BO$172,$BR61+1,0)="","",HLOOKUP(CD$4,$BL$122:$BO$172,$BR61+1,0))</f>
        <v/>
      </c>
      <c r="CE61" s="1" t="str">
        <f aca="false">IF(HLOOKUP(CE$4,$BL$122:$BO$172,$BR61+1,0)="","",HLOOKUP(CE$4,$BL$122:$BO$172,$BR61+1,0))</f>
        <v/>
      </c>
      <c r="CF61" s="1" t="str">
        <f aca="false">IF(HLOOKUP(CF$4,$BL$122:$BO$172,$BR61+1,0)="","",HLOOKUP(CF$4,$BL$122:$BO$172,$BR61+1,0))</f>
        <v/>
      </c>
      <c r="CG61" s="1" t="str">
        <f aca="false">IF(HLOOKUP(CG$4,$BL$122:$BO$172,$BR61+1,0)="","",HLOOKUP(CG$4,$BL$122:$BO$172,$BR61+1,0))</f>
        <v/>
      </c>
      <c r="CH61" s="1" t="str">
        <f aca="false">IF(HLOOKUP(CH$4,$BL$122:$BO$172,$BR61+1,0)="","",HLOOKUP(CH$4,$BL$122:$BO$172,$BR61+1,0))</f>
        <v/>
      </c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</row>
    <row r="62" s="1" customFormat="true" ht="15" hidden="false" customHeight="false" outlineLevel="0" collapsed="false">
      <c r="T62" s="0"/>
      <c r="Y62" s="0"/>
      <c r="AF62" s="5"/>
      <c r="BC62" s="5"/>
      <c r="BD62" s="5"/>
      <c r="BE62" s="5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</row>
    <row r="63" s="1" customFormat="true" ht="15" hidden="false" customHeight="false" outlineLevel="0" collapsed="false">
      <c r="T63" s="0"/>
      <c r="Y63" s="0"/>
      <c r="AF63" s="5"/>
      <c r="BC63" s="5"/>
      <c r="BD63" s="5"/>
      <c r="BE63" s="5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</row>
    <row r="64" s="1" customFormat="true" ht="15" hidden="false" customHeight="false" outlineLevel="0" collapsed="false">
      <c r="T64" s="0"/>
      <c r="Y64" s="0"/>
      <c r="AF64" s="5"/>
      <c r="BC64" s="5"/>
      <c r="BD64" s="5"/>
      <c r="BE64" s="5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</row>
    <row r="65" s="1" customFormat="true" ht="15" hidden="false" customHeight="false" outlineLevel="0" collapsed="false">
      <c r="T65" s="0"/>
      <c r="Y65" s="0"/>
      <c r="AF65" s="5"/>
      <c r="BC65" s="5"/>
      <c r="BD65" s="5"/>
      <c r="BE65" s="5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</row>
    <row r="66" s="1" customFormat="true" ht="15" hidden="false" customHeight="false" outlineLevel="0" collapsed="false">
      <c r="T66" s="0"/>
      <c r="Y66" s="0"/>
      <c r="AF66" s="5"/>
      <c r="BC66" s="5"/>
      <c r="BD66" s="5"/>
      <c r="BE66" s="5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</row>
    <row r="67" s="1" customFormat="true" ht="15" hidden="false" customHeight="false" outlineLevel="0" collapsed="false">
      <c r="T67" s="0"/>
      <c r="Y67" s="0"/>
      <c r="AF67" s="5"/>
      <c r="BC67" s="5"/>
      <c r="BD67" s="5"/>
      <c r="BE67" s="5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</row>
    <row r="68" s="1" customFormat="true" ht="15" hidden="false" customHeight="false" outlineLevel="0" collapsed="false">
      <c r="T68" s="0"/>
      <c r="Y68" s="0"/>
      <c r="AF68" s="5"/>
      <c r="BC68" s="5"/>
      <c r="BD68" s="5"/>
      <c r="BE68" s="5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</row>
    <row r="69" s="1" customFormat="true" ht="15" hidden="false" customHeight="false" outlineLevel="0" collapsed="false">
      <c r="T69" s="0"/>
      <c r="Y69" s="0"/>
      <c r="AF69" s="5"/>
      <c r="BC69" s="5"/>
      <c r="BD69" s="5"/>
      <c r="BE69" s="5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</row>
    <row r="70" s="1" customFormat="true" ht="15" hidden="false" customHeight="false" outlineLevel="0" collapsed="false">
      <c r="T70" s="0"/>
      <c r="Y70" s="0"/>
      <c r="AF70" s="5"/>
      <c r="BC70" s="5"/>
      <c r="BD70" s="5"/>
      <c r="BE70" s="5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</row>
    <row r="71" s="1" customFormat="true" ht="15" hidden="false" customHeight="false" outlineLevel="0" collapsed="false">
      <c r="T71" s="0"/>
      <c r="Y71" s="0"/>
      <c r="AF71" s="5"/>
      <c r="BC71" s="5"/>
      <c r="BD71" s="5"/>
      <c r="BE71" s="5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</row>
    <row r="72" s="1" customFormat="true" ht="15" hidden="false" customHeight="false" outlineLevel="0" collapsed="false">
      <c r="T72" s="0"/>
      <c r="Y72" s="0"/>
      <c r="AF72" s="5"/>
      <c r="BC72" s="5"/>
      <c r="BD72" s="5"/>
      <c r="BE72" s="5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</row>
    <row r="73" s="1" customFormat="true" ht="15" hidden="false" customHeight="false" outlineLevel="0" collapsed="false">
      <c r="T73" s="0"/>
      <c r="Y73" s="0"/>
      <c r="AF73" s="5"/>
      <c r="BC73" s="5"/>
      <c r="BD73" s="5"/>
      <c r="BE73" s="5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</row>
    <row r="74" s="1" customFormat="true" ht="15" hidden="false" customHeight="false" outlineLevel="0" collapsed="false">
      <c r="T74" s="0"/>
      <c r="Y74" s="0"/>
      <c r="AF74" s="5"/>
      <c r="BC74" s="5"/>
      <c r="BD74" s="5"/>
      <c r="BE74" s="5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</row>
    <row r="75" s="1" customFormat="true" ht="15" hidden="false" customHeight="false" outlineLevel="0" collapsed="false">
      <c r="T75" s="0"/>
      <c r="Y75" s="0"/>
      <c r="AF75" s="5"/>
      <c r="BC75" s="5"/>
      <c r="BD75" s="5"/>
      <c r="BE75" s="5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</row>
    <row r="76" s="1" customFormat="true" ht="15" hidden="false" customHeight="false" outlineLevel="0" collapsed="false">
      <c r="T76" s="0"/>
      <c r="Y76" s="0"/>
      <c r="AF76" s="5"/>
      <c r="BC76" s="5"/>
      <c r="BD76" s="5"/>
      <c r="BE76" s="5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</row>
    <row r="77" s="1" customFormat="true" ht="15" hidden="false" customHeight="false" outlineLevel="0" collapsed="false">
      <c r="T77" s="0"/>
      <c r="Y77" s="0"/>
      <c r="AF77" s="5"/>
      <c r="BC77" s="5"/>
      <c r="BD77" s="5"/>
      <c r="BE77" s="5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</row>
    <row r="78" s="1" customFormat="true" ht="15" hidden="false" customHeight="false" outlineLevel="0" collapsed="false">
      <c r="T78" s="0"/>
      <c r="Y78" s="0"/>
      <c r="AF78" s="5"/>
      <c r="BC78" s="5"/>
      <c r="BD78" s="5"/>
      <c r="BE78" s="5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</row>
    <row r="79" s="1" customFormat="true" ht="15" hidden="false" customHeight="false" outlineLevel="0" collapsed="false">
      <c r="T79" s="0"/>
      <c r="Y79" s="0"/>
      <c r="AF79" s="5"/>
      <c r="BC79" s="5"/>
      <c r="BD79" s="5"/>
      <c r="BE79" s="5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</row>
    <row r="80" s="1" customFormat="true" ht="15" hidden="false" customHeight="false" outlineLevel="0" collapsed="false">
      <c r="T80" s="0"/>
      <c r="Y80" s="0"/>
      <c r="AF80" s="5"/>
      <c r="BC80" s="5"/>
      <c r="BD80" s="5"/>
      <c r="BE80" s="5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</row>
    <row r="81" s="1" customFormat="true" ht="15" hidden="false" customHeight="false" outlineLevel="0" collapsed="false">
      <c r="T81" s="0"/>
      <c r="Y81" s="0"/>
      <c r="AF81" s="5"/>
      <c r="BC81" s="5"/>
      <c r="BD81" s="5"/>
      <c r="BE81" s="5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</row>
    <row r="82" s="1" customFormat="true" ht="15" hidden="false" customHeight="false" outlineLevel="0" collapsed="false">
      <c r="T82" s="0"/>
      <c r="Y82" s="0"/>
      <c r="AF82" s="5"/>
      <c r="BC82" s="5"/>
      <c r="BD82" s="5"/>
      <c r="BE82" s="5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</row>
    <row r="83" s="1" customFormat="true" ht="15" hidden="false" customHeight="false" outlineLevel="0" collapsed="false">
      <c r="T83" s="0"/>
      <c r="Y83" s="0"/>
      <c r="AF83" s="5"/>
      <c r="BC83" s="5"/>
      <c r="BD83" s="5"/>
      <c r="BE83" s="5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</row>
    <row r="84" s="1" customFormat="true" ht="15" hidden="false" customHeight="false" outlineLevel="0" collapsed="false">
      <c r="T84" s="0"/>
      <c r="Y84" s="0"/>
      <c r="AF84" s="5"/>
      <c r="BC84" s="5"/>
      <c r="BD84" s="5"/>
      <c r="BE84" s="5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</row>
    <row r="85" s="1" customFormat="true" ht="15" hidden="false" customHeight="false" outlineLevel="0" collapsed="false">
      <c r="T85" s="0"/>
      <c r="Y85" s="0"/>
      <c r="AF85" s="5"/>
      <c r="BC85" s="5"/>
      <c r="BD85" s="5"/>
      <c r="BE85" s="5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</row>
    <row r="86" s="1" customFormat="true" ht="15" hidden="false" customHeight="false" outlineLevel="0" collapsed="false">
      <c r="T86" s="0"/>
      <c r="Y86" s="0"/>
      <c r="AF86" s="5"/>
      <c r="BC86" s="5"/>
      <c r="BD86" s="5"/>
      <c r="BE86" s="5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</row>
    <row r="87" s="1" customFormat="true" ht="15" hidden="false" customHeight="false" outlineLevel="0" collapsed="false">
      <c r="T87" s="0"/>
      <c r="Y87" s="0"/>
      <c r="AF87" s="5"/>
      <c r="BC87" s="5"/>
      <c r="BD87" s="5"/>
      <c r="BE87" s="5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</row>
    <row r="88" s="1" customFormat="true" ht="15" hidden="false" customHeight="false" outlineLevel="0" collapsed="false">
      <c r="T88" s="0"/>
      <c r="Y88" s="0"/>
      <c r="AF88" s="5"/>
      <c r="BC88" s="5"/>
      <c r="BD88" s="5"/>
      <c r="BE88" s="5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</row>
    <row r="89" s="1" customFormat="true" ht="15" hidden="false" customHeight="false" outlineLevel="0" collapsed="false">
      <c r="T89" s="0"/>
      <c r="Y89" s="0"/>
      <c r="AF89" s="5"/>
      <c r="BC89" s="5"/>
      <c r="BD89" s="5"/>
      <c r="BE89" s="5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</row>
    <row r="90" s="1" customFormat="true" ht="15" hidden="false" customHeight="false" outlineLevel="0" collapsed="false">
      <c r="T90" s="0"/>
      <c r="Y90" s="0"/>
      <c r="AF90" s="5"/>
      <c r="BC90" s="5"/>
      <c r="BD90" s="5"/>
      <c r="BE90" s="5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</row>
    <row r="91" s="1" customFormat="true" ht="15" hidden="false" customHeight="false" outlineLevel="0" collapsed="false">
      <c r="T91" s="0"/>
      <c r="Y91" s="0"/>
      <c r="AF91" s="5"/>
      <c r="BC91" s="5"/>
      <c r="BD91" s="5"/>
      <c r="BE91" s="5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</row>
    <row r="92" s="1" customFormat="true" ht="15" hidden="false" customHeight="false" outlineLevel="0" collapsed="false">
      <c r="T92" s="0"/>
      <c r="Y92" s="0"/>
      <c r="AF92" s="5"/>
      <c r="BC92" s="5"/>
      <c r="BD92" s="5"/>
      <c r="BE92" s="5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</row>
    <row r="93" s="1" customFormat="true" ht="15" hidden="false" customHeight="false" outlineLevel="0" collapsed="false">
      <c r="T93" s="0"/>
      <c r="Y93" s="0"/>
      <c r="AF93" s="5"/>
      <c r="BC93" s="5"/>
      <c r="BD93" s="5"/>
      <c r="BE93" s="5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</row>
    <row r="94" s="1" customFormat="true" ht="15" hidden="false" customHeight="false" outlineLevel="0" collapsed="false">
      <c r="T94" s="0"/>
      <c r="Y94" s="0"/>
      <c r="AF94" s="5"/>
      <c r="BC94" s="5"/>
      <c r="BD94" s="5"/>
      <c r="BE94" s="5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</row>
    <row r="95" s="1" customFormat="true" ht="15" hidden="false" customHeight="false" outlineLevel="0" collapsed="false">
      <c r="T95" s="0"/>
      <c r="Y95" s="0"/>
      <c r="AF95" s="5"/>
      <c r="BC95" s="5"/>
      <c r="BD95" s="5"/>
      <c r="BE95" s="5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</row>
    <row r="96" s="1" customFormat="true" ht="15" hidden="false" customHeight="false" outlineLevel="0" collapsed="false">
      <c r="T96" s="0"/>
      <c r="Y96" s="0"/>
      <c r="AF96" s="5"/>
      <c r="BC96" s="5"/>
      <c r="BD96" s="5"/>
      <c r="BE96" s="5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</row>
    <row r="97" s="1" customFormat="true" ht="15" hidden="false" customHeight="false" outlineLevel="0" collapsed="false">
      <c r="T97" s="0"/>
      <c r="Y97" s="0"/>
      <c r="AF97" s="5"/>
      <c r="BC97" s="5"/>
      <c r="BD97" s="5"/>
      <c r="BE97" s="5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</row>
    <row r="98" s="1" customFormat="true" ht="15" hidden="false" customHeight="false" outlineLevel="0" collapsed="false">
      <c r="T98" s="0"/>
      <c r="Y98" s="0"/>
      <c r="AF98" s="5"/>
      <c r="BC98" s="5"/>
      <c r="BD98" s="5"/>
      <c r="BE98" s="5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</row>
    <row r="99" s="1" customFormat="true" ht="15" hidden="false" customHeight="false" outlineLevel="0" collapsed="false">
      <c r="T99" s="0"/>
      <c r="Y99" s="0"/>
      <c r="AF99" s="5"/>
      <c r="BC99" s="5"/>
      <c r="BD99" s="5"/>
      <c r="BE99" s="5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</row>
    <row r="100" s="1" customFormat="true" ht="15" hidden="false" customHeight="false" outlineLevel="0" collapsed="false">
      <c r="T100" s="0"/>
      <c r="Y100" s="0"/>
      <c r="AF100" s="5"/>
      <c r="BC100" s="5"/>
      <c r="BD100" s="5"/>
      <c r="BE100" s="5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</row>
    <row r="101" customFormat="false" ht="15" hidden="true" customHeight="false" outlineLevel="0" collapsed="false">
      <c r="A101" s="1" t="n">
        <v>0</v>
      </c>
      <c r="B101" s="2" t="n">
        <v>0</v>
      </c>
      <c r="C101" s="0"/>
      <c r="D101" s="0"/>
      <c r="E101" s="0"/>
      <c r="F101" s="0"/>
      <c r="G101" s="0"/>
      <c r="H101" s="0"/>
      <c r="I101" s="0"/>
      <c r="J101" s="0"/>
      <c r="K101" s="0"/>
      <c r="L101" s="0"/>
      <c r="M101" s="2" t="s">
        <v>84</v>
      </c>
      <c r="N101" s="0"/>
      <c r="O101" s="2" t="s">
        <v>85</v>
      </c>
      <c r="P101" s="0"/>
      <c r="Q101" s="2" t="s">
        <v>73</v>
      </c>
      <c r="R101" s="0"/>
      <c r="S101" s="2" t="s">
        <v>80</v>
      </c>
      <c r="T101" s="0"/>
      <c r="U101" s="2" t="s">
        <v>78</v>
      </c>
      <c r="V101" s="0"/>
      <c r="X101" s="2" t="s">
        <v>30</v>
      </c>
      <c r="Y101" s="0"/>
      <c r="Z101" s="0"/>
      <c r="AA101" s="2" t="s">
        <v>86</v>
      </c>
      <c r="AB101" s="2" t="s">
        <v>87</v>
      </c>
      <c r="AC101" s="2" t="s">
        <v>88</v>
      </c>
      <c r="AD101" s="2" t="s">
        <v>89</v>
      </c>
      <c r="AE101" s="2" t="s">
        <v>90</v>
      </c>
      <c r="AF101" s="3" t="s">
        <v>91</v>
      </c>
      <c r="AG101" s="2" t="s">
        <v>92</v>
      </c>
      <c r="AH101" s="2" t="s">
        <v>93</v>
      </c>
      <c r="AI101" s="2" t="s">
        <v>94</v>
      </c>
      <c r="AJ101" s="2" t="s">
        <v>95</v>
      </c>
      <c r="AK101" s="2" t="s">
        <v>96</v>
      </c>
      <c r="AL101" s="2" t="s">
        <v>97</v>
      </c>
      <c r="AM101" s="2" t="s">
        <v>98</v>
      </c>
      <c r="AN101" s="2" t="s">
        <v>99</v>
      </c>
      <c r="AO101" s="2" t="s">
        <v>100</v>
      </c>
      <c r="AP101" s="2" t="s">
        <v>101</v>
      </c>
      <c r="AQ101" s="2" t="s">
        <v>102</v>
      </c>
      <c r="AR101" s="2" t="s">
        <v>103</v>
      </c>
      <c r="AS101" s="2" t="s">
        <v>104</v>
      </c>
      <c r="AT101" s="2" t="s">
        <v>105</v>
      </c>
      <c r="AU101" s="2" t="s">
        <v>7</v>
      </c>
      <c r="AV101" s="2" t="s">
        <v>106</v>
      </c>
      <c r="AW101" s="2" t="s">
        <v>107</v>
      </c>
      <c r="AX101" s="2" t="s">
        <v>108</v>
      </c>
      <c r="AY101" s="2" t="s">
        <v>109</v>
      </c>
      <c r="AZ101" s="2" t="s">
        <v>110</v>
      </c>
      <c r="BA101" s="2" t="n">
        <v>0</v>
      </c>
      <c r="BB101" s="0"/>
      <c r="BC101" s="0"/>
      <c r="BD101" s="0"/>
      <c r="BE101" s="0"/>
      <c r="BF101" s="0"/>
      <c r="BG101" s="0"/>
      <c r="BH101" s="0"/>
      <c r="BI101" s="0"/>
      <c r="BJ101" s="0"/>
      <c r="BL101" s="0"/>
      <c r="BM101" s="0"/>
      <c r="BN101" s="0"/>
      <c r="BO101" s="0"/>
      <c r="BP101" s="0"/>
    </row>
    <row r="102" customFormat="false" ht="15" hidden="true" customHeight="false" outlineLevel="0" collapsed="false">
      <c r="A102" s="1" t="n">
        <v>1</v>
      </c>
      <c r="B102" s="2" t="s">
        <v>111</v>
      </c>
      <c r="C102" s="2" t="n">
        <v>6</v>
      </c>
      <c r="D102" s="2" t="n">
        <v>3</v>
      </c>
      <c r="E102" s="2" t="n">
        <v>3</v>
      </c>
      <c r="F102" s="2" t="n">
        <v>7</v>
      </c>
      <c r="G102" s="2" t="s">
        <v>112</v>
      </c>
      <c r="H102" s="2" t="n">
        <v>50</v>
      </c>
      <c r="I102" s="2" t="s">
        <v>113</v>
      </c>
      <c r="J102" s="2" t="s">
        <v>114</v>
      </c>
      <c r="K102" s="2" t="n">
        <v>16</v>
      </c>
      <c r="L102" s="2" t="s">
        <v>115</v>
      </c>
      <c r="M102" s="2" t="s">
        <v>116</v>
      </c>
      <c r="N102" s="2" t="n">
        <v>1</v>
      </c>
      <c r="O102" s="2" t="s">
        <v>86</v>
      </c>
      <c r="P102" s="2" t="n">
        <v>50</v>
      </c>
      <c r="Q102" s="2" t="s">
        <v>86</v>
      </c>
      <c r="R102" s="2" t="n">
        <v>1</v>
      </c>
      <c r="S102" s="2" t="s">
        <v>86</v>
      </c>
      <c r="T102" s="2" t="n">
        <v>100</v>
      </c>
      <c r="U102" s="2" t="s">
        <v>86</v>
      </c>
      <c r="V102" s="2" t="n">
        <v>300</v>
      </c>
      <c r="X102" s="0"/>
      <c r="Y102" s="0"/>
      <c r="Z102" s="0"/>
      <c r="AA102" s="2" t="s">
        <v>111</v>
      </c>
      <c r="AB102" s="2" t="s">
        <v>117</v>
      </c>
      <c r="AC102" s="2" t="s">
        <v>118</v>
      </c>
      <c r="AD102" s="2" t="s">
        <v>119</v>
      </c>
      <c r="AE102" s="2" t="s">
        <v>120</v>
      </c>
      <c r="AF102" s="3" t="s">
        <v>121</v>
      </c>
      <c r="AG102" s="2" t="s">
        <v>122</v>
      </c>
      <c r="AH102" s="2" t="s">
        <v>123</v>
      </c>
      <c r="AI102" s="2" t="s">
        <v>124</v>
      </c>
      <c r="AJ102" s="2" t="s">
        <v>125</v>
      </c>
      <c r="AK102" s="2" t="s">
        <v>126</v>
      </c>
      <c r="AL102" s="2" t="s">
        <v>127</v>
      </c>
      <c r="AM102" s="2" t="s">
        <v>128</v>
      </c>
      <c r="AN102" s="2" t="s">
        <v>129</v>
      </c>
      <c r="AO102" s="2" t="s">
        <v>130</v>
      </c>
      <c r="AP102" s="2" t="s">
        <v>131</v>
      </c>
      <c r="AQ102" s="2" t="s">
        <v>132</v>
      </c>
      <c r="AR102" s="2" t="s">
        <v>133</v>
      </c>
      <c r="AS102" s="2" t="s">
        <v>134</v>
      </c>
      <c r="AT102" s="2" t="s">
        <v>135</v>
      </c>
      <c r="AU102" s="2" t="s">
        <v>136</v>
      </c>
      <c r="AV102" s="2" t="s">
        <v>137</v>
      </c>
      <c r="AW102" s="2" t="s">
        <v>138</v>
      </c>
      <c r="AX102" s="2" t="s">
        <v>139</v>
      </c>
      <c r="AY102" s="2" t="s">
        <v>140</v>
      </c>
      <c r="AZ102" s="2" t="s">
        <v>141</v>
      </c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L102" s="0"/>
      <c r="BM102" s="0"/>
      <c r="BN102" s="0"/>
      <c r="BO102" s="0"/>
      <c r="BP102" s="0"/>
    </row>
    <row r="103" customFormat="false" ht="15" hidden="true" customHeight="false" outlineLevel="0" collapsed="false">
      <c r="A103" s="1" t="n">
        <v>2</v>
      </c>
      <c r="B103" s="2" t="s">
        <v>142</v>
      </c>
      <c r="C103" s="2" t="n">
        <v>6</v>
      </c>
      <c r="D103" s="2" t="n">
        <v>3</v>
      </c>
      <c r="E103" s="2" t="n">
        <v>3</v>
      </c>
      <c r="F103" s="2" t="n">
        <v>7</v>
      </c>
      <c r="G103" s="2" t="s">
        <v>143</v>
      </c>
      <c r="H103" s="2" t="n">
        <v>70</v>
      </c>
      <c r="I103" s="2" t="s">
        <v>144</v>
      </c>
      <c r="J103" s="2" t="s">
        <v>145</v>
      </c>
      <c r="K103" s="2" t="n">
        <v>2</v>
      </c>
      <c r="L103" s="2" t="s">
        <v>115</v>
      </c>
      <c r="M103" s="2" t="s">
        <v>65</v>
      </c>
      <c r="N103" s="2" t="n">
        <v>2</v>
      </c>
      <c r="O103" s="2" t="s">
        <v>87</v>
      </c>
      <c r="P103" s="2" t="n">
        <v>70</v>
      </c>
      <c r="Q103" s="2" t="s">
        <v>87</v>
      </c>
      <c r="R103" s="2" t="n">
        <v>1</v>
      </c>
      <c r="S103" s="2" t="s">
        <v>87</v>
      </c>
      <c r="T103" s="2" t="n">
        <v>100</v>
      </c>
      <c r="U103" s="2" t="s">
        <v>87</v>
      </c>
      <c r="V103" s="2" t="n">
        <v>300</v>
      </c>
      <c r="X103" s="2" t="s">
        <v>86</v>
      </c>
      <c r="Y103" s="2" t="s">
        <v>146</v>
      </c>
      <c r="Z103" s="109" t="n">
        <v>1</v>
      </c>
      <c r="AA103" s="2" t="s">
        <v>142</v>
      </c>
      <c r="AB103" s="2" t="s">
        <v>147</v>
      </c>
      <c r="AC103" s="2" t="s">
        <v>148</v>
      </c>
      <c r="AD103" s="2" t="s">
        <v>149</v>
      </c>
      <c r="AE103" s="2" t="s">
        <v>150</v>
      </c>
      <c r="AF103" s="3" t="s">
        <v>151</v>
      </c>
      <c r="AG103" s="2" t="s">
        <v>152</v>
      </c>
      <c r="AH103" s="2" t="s">
        <v>153</v>
      </c>
      <c r="AI103" s="2" t="s">
        <v>154</v>
      </c>
      <c r="AJ103" s="2" t="s">
        <v>155</v>
      </c>
      <c r="AK103" s="2" t="s">
        <v>156</v>
      </c>
      <c r="AL103" s="2" t="s">
        <v>157</v>
      </c>
      <c r="AM103" s="2" t="s">
        <v>158</v>
      </c>
      <c r="AN103" s="2" t="s">
        <v>159</v>
      </c>
      <c r="AO103" s="2" t="s">
        <v>160</v>
      </c>
      <c r="AP103" s="2" t="s">
        <v>161</v>
      </c>
      <c r="AQ103" s="2" t="s">
        <v>162</v>
      </c>
      <c r="AR103" s="2" t="s">
        <v>163</v>
      </c>
      <c r="AS103" s="2" t="s">
        <v>164</v>
      </c>
      <c r="AT103" s="2" t="s">
        <v>165</v>
      </c>
      <c r="AU103" s="2" t="s">
        <v>166</v>
      </c>
      <c r="AV103" s="2" t="s">
        <v>167</v>
      </c>
      <c r="AW103" s="2" t="s">
        <v>168</v>
      </c>
      <c r="AX103" s="2" t="s">
        <v>169</v>
      </c>
      <c r="AY103" s="2" t="s">
        <v>170</v>
      </c>
      <c r="AZ103" s="2" t="s">
        <v>171</v>
      </c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L103" s="0"/>
      <c r="BM103" s="0"/>
      <c r="BN103" s="0"/>
      <c r="BO103" s="0"/>
      <c r="BP103" s="0"/>
    </row>
    <row r="104" customFormat="false" ht="15" hidden="true" customHeight="false" outlineLevel="0" collapsed="false">
      <c r="A104" s="1" t="n">
        <v>3</v>
      </c>
      <c r="B104" s="2" t="s">
        <v>172</v>
      </c>
      <c r="C104" s="2" t="n">
        <v>6</v>
      </c>
      <c r="D104" s="2" t="n">
        <v>3</v>
      </c>
      <c r="E104" s="2" t="n">
        <v>3</v>
      </c>
      <c r="F104" s="2" t="n">
        <v>7</v>
      </c>
      <c r="G104" s="2" t="s">
        <v>173</v>
      </c>
      <c r="H104" s="2" t="n">
        <v>70</v>
      </c>
      <c r="I104" s="2" t="s">
        <v>174</v>
      </c>
      <c r="J104" s="2" t="s">
        <v>175</v>
      </c>
      <c r="K104" s="2" t="n">
        <v>2</v>
      </c>
      <c r="L104" s="2" t="s">
        <v>115</v>
      </c>
      <c r="M104" s="2" t="s">
        <v>176</v>
      </c>
      <c r="N104" s="2" t="n">
        <v>3</v>
      </c>
      <c r="O104" s="2" t="s">
        <v>88</v>
      </c>
      <c r="P104" s="2" t="n">
        <v>60</v>
      </c>
      <c r="Q104" s="2" t="s">
        <v>88</v>
      </c>
      <c r="R104" s="2" t="n">
        <v>1</v>
      </c>
      <c r="S104" s="2" t="s">
        <v>88</v>
      </c>
      <c r="T104" s="2" t="n">
        <v>100</v>
      </c>
      <c r="U104" s="2" t="s">
        <v>88</v>
      </c>
      <c r="V104" s="2" t="n">
        <v>300</v>
      </c>
      <c r="X104" s="2" t="s">
        <v>87</v>
      </c>
      <c r="Y104" s="2" t="s">
        <v>146</v>
      </c>
      <c r="Z104" s="109" t="n">
        <v>1</v>
      </c>
      <c r="AA104" s="2" t="s">
        <v>172</v>
      </c>
      <c r="AB104" s="2" t="s">
        <v>177</v>
      </c>
      <c r="AC104" s="2" t="s">
        <v>178</v>
      </c>
      <c r="AD104" s="2" t="s">
        <v>179</v>
      </c>
      <c r="AE104" s="2" t="s">
        <v>180</v>
      </c>
      <c r="AF104" s="3" t="s">
        <v>181</v>
      </c>
      <c r="AG104" s="2" t="s">
        <v>182</v>
      </c>
      <c r="AH104" s="2" t="s">
        <v>183</v>
      </c>
      <c r="AI104" s="2" t="s">
        <v>184</v>
      </c>
      <c r="AJ104" s="2" t="s">
        <v>185</v>
      </c>
      <c r="AK104" s="2" t="s">
        <v>186</v>
      </c>
      <c r="AL104" s="2" t="s">
        <v>187</v>
      </c>
      <c r="AM104" s="2" t="s">
        <v>188</v>
      </c>
      <c r="AN104" s="2" t="s">
        <v>189</v>
      </c>
      <c r="AO104" s="2" t="s">
        <v>190</v>
      </c>
      <c r="AP104" s="2" t="s">
        <v>191</v>
      </c>
      <c r="AQ104" s="2" t="s">
        <v>192</v>
      </c>
      <c r="AR104" s="2" t="s">
        <v>193</v>
      </c>
      <c r="AS104" s="2" t="s">
        <v>194</v>
      </c>
      <c r="AT104" s="2" t="s">
        <v>195</v>
      </c>
      <c r="AU104" s="2" t="s">
        <v>59</v>
      </c>
      <c r="AV104" s="2" t="s">
        <v>196</v>
      </c>
      <c r="AW104" s="2" t="s">
        <v>197</v>
      </c>
      <c r="AX104" s="2" t="s">
        <v>198</v>
      </c>
      <c r="AY104" s="2" t="s">
        <v>199</v>
      </c>
      <c r="AZ104" s="2" t="s">
        <v>200</v>
      </c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L104" s="0"/>
      <c r="BM104" s="0"/>
      <c r="BN104" s="0"/>
      <c r="BO104" s="0"/>
      <c r="BP104" s="0"/>
    </row>
    <row r="105" customFormat="false" ht="15" hidden="true" customHeight="false" outlineLevel="0" collapsed="false">
      <c r="A105" s="1" t="n">
        <v>4</v>
      </c>
      <c r="B105" s="2" t="s">
        <v>201</v>
      </c>
      <c r="C105" s="2" t="n">
        <v>6</v>
      </c>
      <c r="D105" s="2" t="n">
        <v>3</v>
      </c>
      <c r="E105" s="2" t="n">
        <v>3</v>
      </c>
      <c r="F105" s="2" t="n">
        <v>7</v>
      </c>
      <c r="G105" s="2" t="s">
        <v>202</v>
      </c>
      <c r="H105" s="2" t="n">
        <v>90</v>
      </c>
      <c r="I105" s="2" t="s">
        <v>203</v>
      </c>
      <c r="J105" s="2" t="s">
        <v>204</v>
      </c>
      <c r="K105" s="2" t="n">
        <v>4</v>
      </c>
      <c r="L105" s="2" t="s">
        <v>115</v>
      </c>
      <c r="M105" s="2" t="s">
        <v>62</v>
      </c>
      <c r="N105" s="2" t="n">
        <v>4</v>
      </c>
      <c r="O105" s="2" t="s">
        <v>89</v>
      </c>
      <c r="P105" s="2" t="n">
        <v>70</v>
      </c>
      <c r="Q105" s="2" t="s">
        <v>89</v>
      </c>
      <c r="R105" s="2" t="n">
        <v>1</v>
      </c>
      <c r="S105" s="2" t="s">
        <v>89</v>
      </c>
      <c r="T105" s="2" t="n">
        <v>100</v>
      </c>
      <c r="U105" s="2" t="s">
        <v>89</v>
      </c>
      <c r="V105" s="2" t="n">
        <v>300</v>
      </c>
      <c r="X105" s="2" t="s">
        <v>88</v>
      </c>
      <c r="Y105" s="2" t="s">
        <v>205</v>
      </c>
      <c r="Z105" s="109" t="n">
        <v>3</v>
      </c>
      <c r="AA105" s="2" t="s">
        <v>201</v>
      </c>
      <c r="AB105" s="2" t="s">
        <v>206</v>
      </c>
      <c r="AC105" s="2" t="s">
        <v>207</v>
      </c>
      <c r="AD105" s="2" t="s">
        <v>208</v>
      </c>
      <c r="AE105" s="2" t="s">
        <v>209</v>
      </c>
      <c r="AF105" s="3" t="s">
        <v>210</v>
      </c>
      <c r="AG105" s="2" t="s">
        <v>211</v>
      </c>
      <c r="AH105" s="2" t="s">
        <v>212</v>
      </c>
      <c r="AI105" s="2" t="s">
        <v>213</v>
      </c>
      <c r="AJ105" s="2" t="s">
        <v>214</v>
      </c>
      <c r="AK105" s="2" t="s">
        <v>215</v>
      </c>
      <c r="AL105" s="2" t="s">
        <v>216</v>
      </c>
      <c r="AM105" s="2" t="s">
        <v>217</v>
      </c>
      <c r="AN105" s="2" t="s">
        <v>218</v>
      </c>
      <c r="AO105" s="2" t="s">
        <v>199</v>
      </c>
      <c r="AP105" s="2" t="s">
        <v>219</v>
      </c>
      <c r="AQ105" s="2" t="s">
        <v>220</v>
      </c>
      <c r="AR105" s="2" t="s">
        <v>221</v>
      </c>
      <c r="AS105" s="2" t="s">
        <v>222</v>
      </c>
      <c r="AT105" s="2" t="s">
        <v>223</v>
      </c>
      <c r="AU105" s="2" t="s">
        <v>224</v>
      </c>
      <c r="AV105" s="2" t="s">
        <v>225</v>
      </c>
      <c r="AW105" s="2" t="s">
        <v>226</v>
      </c>
      <c r="AX105" s="2" t="s">
        <v>227</v>
      </c>
      <c r="AY105" s="2" t="s">
        <v>228</v>
      </c>
      <c r="AZ105" s="2" t="s">
        <v>229</v>
      </c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L105" s="0"/>
      <c r="BM105" s="0"/>
      <c r="BN105" s="0"/>
      <c r="BO105" s="0"/>
      <c r="BP105" s="0"/>
    </row>
    <row r="106" customFormat="false" ht="15" hidden="true" customHeight="false" outlineLevel="0" collapsed="false">
      <c r="A106" s="1" t="n">
        <v>5</v>
      </c>
      <c r="B106" s="2" t="s">
        <v>117</v>
      </c>
      <c r="C106" s="2" t="n">
        <v>6</v>
      </c>
      <c r="D106" s="2" t="n">
        <v>3</v>
      </c>
      <c r="E106" s="2" t="n">
        <v>2</v>
      </c>
      <c r="F106" s="2" t="n">
        <v>7</v>
      </c>
      <c r="G106" s="2" t="s">
        <v>230</v>
      </c>
      <c r="H106" s="2" t="n">
        <v>40</v>
      </c>
      <c r="I106" s="2" t="s">
        <v>113</v>
      </c>
      <c r="J106" s="2" t="s">
        <v>114</v>
      </c>
      <c r="K106" s="2" t="n">
        <v>16</v>
      </c>
      <c r="L106" s="2" t="s">
        <v>115</v>
      </c>
      <c r="M106" s="2" t="s">
        <v>231</v>
      </c>
      <c r="N106" s="2" t="n">
        <v>5</v>
      </c>
      <c r="O106" s="2" t="s">
        <v>90</v>
      </c>
      <c r="P106" s="2" t="n">
        <v>70</v>
      </c>
      <c r="Q106" s="2" t="s">
        <v>90</v>
      </c>
      <c r="R106" s="2" t="n">
        <v>1</v>
      </c>
      <c r="S106" s="2" t="s">
        <v>90</v>
      </c>
      <c r="T106" s="2" t="n">
        <v>100</v>
      </c>
      <c r="U106" s="2" t="s">
        <v>90</v>
      </c>
      <c r="V106" s="2" t="n">
        <v>300</v>
      </c>
      <c r="X106" s="2" t="s">
        <v>89</v>
      </c>
      <c r="Y106" s="2" t="s">
        <v>205</v>
      </c>
      <c r="Z106" s="109" t="n">
        <v>1</v>
      </c>
      <c r="AA106" s="2" t="s">
        <v>199</v>
      </c>
      <c r="AB106" s="2" t="s">
        <v>214</v>
      </c>
      <c r="AC106" s="2" t="s">
        <v>232</v>
      </c>
      <c r="AD106" s="2" t="s">
        <v>233</v>
      </c>
      <c r="AE106" s="2" t="s">
        <v>234</v>
      </c>
      <c r="AF106" s="3" t="s">
        <v>235</v>
      </c>
      <c r="AG106" s="2" t="s">
        <v>236</v>
      </c>
      <c r="AH106" s="2" t="s">
        <v>206</v>
      </c>
      <c r="AI106" s="2" t="s">
        <v>237</v>
      </c>
      <c r="AJ106" s="2" t="s">
        <v>238</v>
      </c>
      <c r="AK106" s="2" t="s">
        <v>206</v>
      </c>
      <c r="AL106" s="2" t="s">
        <v>239</v>
      </c>
      <c r="AM106" s="2" t="s">
        <v>240</v>
      </c>
      <c r="AN106" s="2" t="s">
        <v>241</v>
      </c>
      <c r="AO106" s="2" t="s">
        <v>242</v>
      </c>
      <c r="AP106" s="2" t="s">
        <v>243</v>
      </c>
      <c r="AQ106" s="2" t="s">
        <v>244</v>
      </c>
      <c r="AR106" s="2" t="s">
        <v>207</v>
      </c>
      <c r="AS106" s="2" t="s">
        <v>245</v>
      </c>
      <c r="AT106" s="2" t="s">
        <v>246</v>
      </c>
      <c r="AU106" s="2" t="s">
        <v>247</v>
      </c>
      <c r="AV106" s="2" t="s">
        <v>199</v>
      </c>
      <c r="AW106" s="2" t="s">
        <v>248</v>
      </c>
      <c r="AX106" s="2" t="s">
        <v>249</v>
      </c>
      <c r="AY106" s="2" t="s">
        <v>250</v>
      </c>
      <c r="AZ106" s="2" t="s">
        <v>251</v>
      </c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L106" s="0"/>
      <c r="BM106" s="0"/>
      <c r="BN106" s="0"/>
      <c r="BO106" s="0"/>
      <c r="BP106" s="0"/>
    </row>
    <row r="107" customFormat="false" ht="15" hidden="true" customHeight="false" outlineLevel="0" collapsed="false">
      <c r="A107" s="1" t="n">
        <v>6</v>
      </c>
      <c r="B107" s="2" t="s">
        <v>147</v>
      </c>
      <c r="C107" s="2" t="n">
        <v>6</v>
      </c>
      <c r="D107" s="2" t="n">
        <v>3</v>
      </c>
      <c r="E107" s="2" t="n">
        <v>3</v>
      </c>
      <c r="F107" s="2" t="n">
        <v>8</v>
      </c>
      <c r="G107" s="2" t="s">
        <v>252</v>
      </c>
      <c r="H107" s="2" t="n">
        <v>70</v>
      </c>
      <c r="I107" s="2" t="s">
        <v>203</v>
      </c>
      <c r="J107" s="2" t="s">
        <v>204</v>
      </c>
      <c r="K107" s="2" t="n">
        <v>4</v>
      </c>
      <c r="L107" s="2" t="s">
        <v>115</v>
      </c>
      <c r="M107" s="2" t="s">
        <v>147</v>
      </c>
      <c r="N107" s="2" t="n">
        <v>6</v>
      </c>
      <c r="O107" s="2" t="s">
        <v>91</v>
      </c>
      <c r="P107" s="2" t="n">
        <v>50</v>
      </c>
      <c r="Q107" s="2" t="s">
        <v>91</v>
      </c>
      <c r="R107" s="2" t="n">
        <v>1</v>
      </c>
      <c r="S107" s="2" t="s">
        <v>91</v>
      </c>
      <c r="T107" s="2" t="n">
        <v>100</v>
      </c>
      <c r="U107" s="2" t="s">
        <v>91</v>
      </c>
      <c r="V107" s="2" t="n">
        <v>300</v>
      </c>
      <c r="X107" s="2" t="s">
        <v>90</v>
      </c>
      <c r="Y107" s="2" t="s">
        <v>205</v>
      </c>
      <c r="Z107" s="109" t="n">
        <v>2</v>
      </c>
      <c r="AA107" s="2" t="s">
        <v>214</v>
      </c>
      <c r="AB107" s="2" t="s">
        <v>253</v>
      </c>
      <c r="AC107" s="2" t="s">
        <v>254</v>
      </c>
      <c r="AD107" s="2" t="s">
        <v>222</v>
      </c>
      <c r="AE107" s="2" t="s">
        <v>255</v>
      </c>
      <c r="AF107" s="3" t="s">
        <v>256</v>
      </c>
      <c r="AG107" s="2" t="s">
        <v>257</v>
      </c>
      <c r="AH107" s="2" t="s">
        <v>256</v>
      </c>
      <c r="AI107" s="2" t="s">
        <v>258</v>
      </c>
      <c r="AJ107" s="2" t="s">
        <v>259</v>
      </c>
      <c r="AK107" s="2" t="s">
        <v>260</v>
      </c>
      <c r="AL107" s="2" t="s">
        <v>259</v>
      </c>
      <c r="AM107" s="2" t="s">
        <v>261</v>
      </c>
      <c r="AN107" s="2" t="s">
        <v>262</v>
      </c>
      <c r="AO107" s="2" t="s">
        <v>263</v>
      </c>
      <c r="AP107" s="2" t="s">
        <v>261</v>
      </c>
      <c r="AQ107" s="2" t="s">
        <v>264</v>
      </c>
      <c r="AR107" s="2" t="s">
        <v>232</v>
      </c>
      <c r="AS107" s="2" t="s">
        <v>265</v>
      </c>
      <c r="AT107" s="2" t="s">
        <v>194</v>
      </c>
      <c r="AU107" s="2" t="s">
        <v>266</v>
      </c>
      <c r="AV107" s="2" t="s">
        <v>262</v>
      </c>
      <c r="AW107" s="2" t="s">
        <v>240</v>
      </c>
      <c r="AX107" s="2" t="s">
        <v>194</v>
      </c>
      <c r="AY107" s="2" t="s">
        <v>267</v>
      </c>
      <c r="AZ107" s="2" t="s">
        <v>206</v>
      </c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L107" s="0"/>
      <c r="BM107" s="0"/>
      <c r="BN107" s="0"/>
      <c r="BO107" s="0"/>
      <c r="BP107" s="0"/>
    </row>
    <row r="108" customFormat="false" ht="15" hidden="true" customHeight="false" outlineLevel="0" collapsed="false">
      <c r="A108" s="1" t="n">
        <v>7</v>
      </c>
      <c r="B108" s="2" t="s">
        <v>177</v>
      </c>
      <c r="C108" s="2" t="n">
        <v>7</v>
      </c>
      <c r="D108" s="2" t="n">
        <v>3</v>
      </c>
      <c r="E108" s="2" t="n">
        <v>3</v>
      </c>
      <c r="F108" s="2" t="n">
        <v>8</v>
      </c>
      <c r="G108" s="2" t="s">
        <v>268</v>
      </c>
      <c r="H108" s="2" t="n">
        <v>110</v>
      </c>
      <c r="I108" s="2" t="s">
        <v>269</v>
      </c>
      <c r="J108" s="2" t="s">
        <v>270</v>
      </c>
      <c r="K108" s="2" t="n">
        <v>4</v>
      </c>
      <c r="L108" s="2" t="s">
        <v>115</v>
      </c>
      <c r="M108" s="2" t="s">
        <v>62</v>
      </c>
      <c r="N108" s="2" t="n">
        <v>7</v>
      </c>
      <c r="O108" s="2" t="s">
        <v>92</v>
      </c>
      <c r="P108" s="2" t="n">
        <v>50</v>
      </c>
      <c r="Q108" s="2" t="s">
        <v>92</v>
      </c>
      <c r="R108" s="2" t="n">
        <v>1</v>
      </c>
      <c r="S108" s="2" t="s">
        <v>92</v>
      </c>
      <c r="T108" s="2" t="n">
        <v>100</v>
      </c>
      <c r="U108" s="2" t="s">
        <v>92</v>
      </c>
      <c r="V108" s="2" t="n">
        <v>300</v>
      </c>
      <c r="X108" s="2" t="s">
        <v>91</v>
      </c>
      <c r="Y108" s="2" t="s">
        <v>146</v>
      </c>
      <c r="Z108" s="109" t="n">
        <v>1</v>
      </c>
      <c r="AA108" s="2" t="s">
        <v>259</v>
      </c>
      <c r="AB108" s="2" t="s">
        <v>259</v>
      </c>
      <c r="AC108" s="2" t="s">
        <v>271</v>
      </c>
      <c r="AD108" s="2" t="s">
        <v>272</v>
      </c>
      <c r="AE108" s="2" t="s">
        <v>273</v>
      </c>
      <c r="AF108" s="3" t="s">
        <v>274</v>
      </c>
      <c r="AG108" s="2" t="s">
        <v>275</v>
      </c>
      <c r="AH108" s="2" t="s">
        <v>276</v>
      </c>
      <c r="AI108" s="2" t="s">
        <v>194</v>
      </c>
      <c r="AJ108" s="2" t="s">
        <v>265</v>
      </c>
      <c r="AK108" s="2" t="s">
        <v>277</v>
      </c>
      <c r="AL108" s="2" t="s">
        <v>253</v>
      </c>
      <c r="AM108" s="2" t="s">
        <v>278</v>
      </c>
      <c r="AN108" s="0"/>
      <c r="AO108" s="2" t="s">
        <v>279</v>
      </c>
      <c r="AP108" s="2" t="s">
        <v>250</v>
      </c>
      <c r="AQ108" s="2" t="s">
        <v>275</v>
      </c>
      <c r="AR108" s="2" t="s">
        <v>254</v>
      </c>
      <c r="AS108" s="2" t="s">
        <v>254</v>
      </c>
      <c r="AT108" s="2" t="s">
        <v>280</v>
      </c>
      <c r="AU108" s="2" t="s">
        <v>281</v>
      </c>
      <c r="AV108" s="2" t="s">
        <v>242</v>
      </c>
      <c r="AW108" s="2" t="s">
        <v>261</v>
      </c>
      <c r="AX108" s="2" t="s">
        <v>266</v>
      </c>
      <c r="AY108" s="2" t="s">
        <v>282</v>
      </c>
      <c r="AZ108" s="2" t="s">
        <v>214</v>
      </c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L108" s="0"/>
      <c r="BM108" s="0"/>
      <c r="BN108" s="0"/>
      <c r="BO108" s="0"/>
      <c r="BP108" s="0"/>
    </row>
    <row r="109" customFormat="false" ht="15" hidden="true" customHeight="false" outlineLevel="0" collapsed="false">
      <c r="A109" s="1" t="n">
        <v>8</v>
      </c>
      <c r="B109" s="2" t="s">
        <v>118</v>
      </c>
      <c r="C109" s="2" t="n">
        <v>6</v>
      </c>
      <c r="D109" s="2" t="n">
        <v>3</v>
      </c>
      <c r="E109" s="2" t="n">
        <v>3</v>
      </c>
      <c r="F109" s="2" t="n">
        <v>8</v>
      </c>
      <c r="G109" s="2" t="s">
        <v>283</v>
      </c>
      <c r="H109" s="2" t="n">
        <v>60</v>
      </c>
      <c r="I109" s="2" t="s">
        <v>284</v>
      </c>
      <c r="J109" s="2" t="s">
        <v>204</v>
      </c>
      <c r="K109" s="2" t="n">
        <v>16</v>
      </c>
      <c r="L109" s="2" t="s">
        <v>285</v>
      </c>
      <c r="M109" s="2" t="s">
        <v>118</v>
      </c>
      <c r="N109" s="2" t="n">
        <v>8</v>
      </c>
      <c r="O109" s="2" t="s">
        <v>93</v>
      </c>
      <c r="P109" s="2" t="n">
        <v>50</v>
      </c>
      <c r="Q109" s="2" t="s">
        <v>93</v>
      </c>
      <c r="R109" s="2" t="n">
        <v>1</v>
      </c>
      <c r="S109" s="2" t="s">
        <v>93</v>
      </c>
      <c r="T109" s="2" t="n">
        <v>100</v>
      </c>
      <c r="U109" s="2" t="s">
        <v>93</v>
      </c>
      <c r="V109" s="2" t="n">
        <v>300</v>
      </c>
      <c r="X109" s="2" t="s">
        <v>92</v>
      </c>
      <c r="Y109" s="2" t="s">
        <v>146</v>
      </c>
      <c r="Z109" s="109" t="n">
        <v>1</v>
      </c>
      <c r="AA109" s="2" t="s">
        <v>286</v>
      </c>
      <c r="AB109" s="2" t="s">
        <v>238</v>
      </c>
      <c r="AC109" s="2" t="s">
        <v>287</v>
      </c>
      <c r="AD109" s="2" t="s">
        <v>288</v>
      </c>
      <c r="AE109" s="2" t="s">
        <v>289</v>
      </c>
      <c r="AF109" s="3" t="s">
        <v>290</v>
      </c>
      <c r="AG109" s="2" t="s">
        <v>291</v>
      </c>
      <c r="AH109" s="2" t="s">
        <v>292</v>
      </c>
      <c r="AI109" s="2" t="s">
        <v>293</v>
      </c>
      <c r="AJ109" s="2" t="s">
        <v>294</v>
      </c>
      <c r="AK109" s="2" t="s">
        <v>256</v>
      </c>
      <c r="AL109" s="2" t="s">
        <v>295</v>
      </c>
      <c r="AM109" s="2" t="s">
        <v>290</v>
      </c>
      <c r="AN109" s="0"/>
      <c r="AO109" s="2" t="s">
        <v>296</v>
      </c>
      <c r="AP109" s="2" t="s">
        <v>297</v>
      </c>
      <c r="AQ109" s="2" t="s">
        <v>199</v>
      </c>
      <c r="AR109" s="2" t="s">
        <v>271</v>
      </c>
      <c r="AS109" s="2" t="s">
        <v>271</v>
      </c>
      <c r="AT109" s="2" t="s">
        <v>245</v>
      </c>
      <c r="AU109" s="2" t="s">
        <v>298</v>
      </c>
      <c r="AV109" s="2" t="s">
        <v>263</v>
      </c>
      <c r="AW109" s="2" t="s">
        <v>250</v>
      </c>
      <c r="AX109" s="2" t="s">
        <v>281</v>
      </c>
      <c r="AY109" s="2" t="s">
        <v>262</v>
      </c>
      <c r="AZ109" s="2" t="s">
        <v>256</v>
      </c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L109" s="0"/>
      <c r="BM109" s="0"/>
      <c r="BN109" s="0"/>
      <c r="BO109" s="0"/>
      <c r="BP109" s="0"/>
    </row>
    <row r="110" customFormat="false" ht="15" hidden="true" customHeight="false" outlineLevel="0" collapsed="false">
      <c r="A110" s="1" t="n">
        <v>9</v>
      </c>
      <c r="B110" s="2" t="s">
        <v>148</v>
      </c>
      <c r="C110" s="2" t="n">
        <v>5</v>
      </c>
      <c r="D110" s="2" t="n">
        <v>4</v>
      </c>
      <c r="E110" s="2" t="n">
        <v>3</v>
      </c>
      <c r="F110" s="2" t="n">
        <v>9</v>
      </c>
      <c r="G110" s="2" t="s">
        <v>299</v>
      </c>
      <c r="H110" s="2" t="n">
        <v>100</v>
      </c>
      <c r="I110" s="2" t="s">
        <v>284</v>
      </c>
      <c r="J110" s="2" t="s">
        <v>204</v>
      </c>
      <c r="K110" s="2" t="n">
        <v>4</v>
      </c>
      <c r="L110" s="2" t="s">
        <v>285</v>
      </c>
      <c r="M110" s="2" t="s">
        <v>148</v>
      </c>
      <c r="N110" s="2" t="n">
        <v>9</v>
      </c>
      <c r="O110" s="2" t="s">
        <v>94</v>
      </c>
      <c r="P110" s="2" t="n">
        <v>60</v>
      </c>
      <c r="Q110" s="2" t="s">
        <v>94</v>
      </c>
      <c r="R110" s="2" t="n">
        <v>1</v>
      </c>
      <c r="S110" s="2" t="s">
        <v>94</v>
      </c>
      <c r="T110" s="2" t="n">
        <v>50</v>
      </c>
      <c r="U110" s="2" t="s">
        <v>94</v>
      </c>
      <c r="V110" s="2" t="n">
        <v>300</v>
      </c>
      <c r="X110" s="2" t="s">
        <v>93</v>
      </c>
      <c r="Y110" s="2" t="s">
        <v>146</v>
      </c>
      <c r="Z110" s="109" t="n">
        <v>2</v>
      </c>
      <c r="AA110" s="2" t="s">
        <v>238</v>
      </c>
      <c r="AB110" s="2" t="s">
        <v>295</v>
      </c>
      <c r="AC110" s="2" t="s">
        <v>241</v>
      </c>
      <c r="AD110" s="2" t="s">
        <v>262</v>
      </c>
      <c r="AE110" s="2" t="s">
        <v>233</v>
      </c>
      <c r="AF110" s="3" t="s">
        <v>286</v>
      </c>
      <c r="AG110" s="2" t="s">
        <v>300</v>
      </c>
      <c r="AH110" s="2" t="s">
        <v>301</v>
      </c>
      <c r="AI110" s="2" t="s">
        <v>222</v>
      </c>
      <c r="AJ110" s="2" t="s">
        <v>262</v>
      </c>
      <c r="AK110" s="2" t="s">
        <v>276</v>
      </c>
      <c r="AL110" s="2" t="s">
        <v>185</v>
      </c>
      <c r="AM110" s="2" t="s">
        <v>297</v>
      </c>
      <c r="AN110" s="0"/>
      <c r="AO110" s="2" t="s">
        <v>262</v>
      </c>
      <c r="AP110" s="2" t="s">
        <v>267</v>
      </c>
      <c r="AQ110" s="2" t="s">
        <v>267</v>
      </c>
      <c r="AR110" s="2" t="s">
        <v>287</v>
      </c>
      <c r="AS110" s="2" t="s">
        <v>262</v>
      </c>
      <c r="AT110" s="2" t="s">
        <v>302</v>
      </c>
      <c r="AU110" s="2" t="s">
        <v>58</v>
      </c>
      <c r="AV110" s="2" t="s">
        <v>279</v>
      </c>
      <c r="AW110" s="2" t="s">
        <v>297</v>
      </c>
      <c r="AX110" s="2" t="s">
        <v>222</v>
      </c>
      <c r="AY110" s="0"/>
      <c r="AZ110" s="2" t="s">
        <v>301</v>
      </c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L110" s="0"/>
      <c r="BM110" s="0"/>
      <c r="BN110" s="0"/>
      <c r="BO110" s="0"/>
      <c r="BP110" s="0"/>
    </row>
    <row r="111" customFormat="false" ht="15" hidden="true" customHeight="false" outlineLevel="0" collapsed="false">
      <c r="A111" s="1" t="n">
        <v>10</v>
      </c>
      <c r="B111" s="2" t="s">
        <v>178</v>
      </c>
      <c r="C111" s="2" t="n">
        <v>5</v>
      </c>
      <c r="D111" s="2" t="n">
        <v>5</v>
      </c>
      <c r="E111" s="2" t="n">
        <v>2</v>
      </c>
      <c r="F111" s="2" t="n">
        <v>8</v>
      </c>
      <c r="G111" s="2" t="s">
        <v>303</v>
      </c>
      <c r="H111" s="2" t="n">
        <v>150</v>
      </c>
      <c r="I111" s="2" t="s">
        <v>304</v>
      </c>
      <c r="J111" s="2" t="s">
        <v>269</v>
      </c>
      <c r="K111" s="2" t="n">
        <v>1</v>
      </c>
      <c r="L111" s="2" t="s">
        <v>285</v>
      </c>
      <c r="M111" s="2" t="s">
        <v>178</v>
      </c>
      <c r="N111" s="2" t="n">
        <v>10</v>
      </c>
      <c r="O111" s="2" t="s">
        <v>95</v>
      </c>
      <c r="P111" s="2" t="n">
        <v>60</v>
      </c>
      <c r="Q111" s="2" t="s">
        <v>95</v>
      </c>
      <c r="R111" s="2" t="n">
        <v>1</v>
      </c>
      <c r="S111" s="2" t="s">
        <v>95</v>
      </c>
      <c r="T111" s="2" t="n">
        <v>100</v>
      </c>
      <c r="U111" s="2" t="s">
        <v>95</v>
      </c>
      <c r="V111" s="2" t="n">
        <v>100</v>
      </c>
      <c r="X111" s="2" t="s">
        <v>94</v>
      </c>
      <c r="Y111" s="2" t="s">
        <v>146</v>
      </c>
      <c r="Z111" s="109" t="n">
        <v>4</v>
      </c>
      <c r="AA111" s="2" t="s">
        <v>265</v>
      </c>
      <c r="AB111" s="2" t="s">
        <v>262</v>
      </c>
      <c r="AC111" s="2" t="s">
        <v>305</v>
      </c>
      <c r="AD111" s="2" t="s">
        <v>241</v>
      </c>
      <c r="AE111" s="2" t="s">
        <v>280</v>
      </c>
      <c r="AF111" s="3" t="s">
        <v>292</v>
      </c>
      <c r="AG111" s="2" t="s">
        <v>238</v>
      </c>
      <c r="AH111" s="2" t="s">
        <v>306</v>
      </c>
      <c r="AI111" s="2" t="s">
        <v>245</v>
      </c>
      <c r="AJ111" s="0"/>
      <c r="AK111" s="2" t="s">
        <v>238</v>
      </c>
      <c r="AL111" s="2" t="s">
        <v>238</v>
      </c>
      <c r="AM111" s="2" t="s">
        <v>307</v>
      </c>
      <c r="AN111" s="0"/>
      <c r="AO111" s="0"/>
      <c r="AP111" s="2" t="s">
        <v>307</v>
      </c>
      <c r="AQ111" s="2" t="s">
        <v>259</v>
      </c>
      <c r="AR111" s="2" t="s">
        <v>241</v>
      </c>
      <c r="AS111" s="0"/>
      <c r="AT111" s="2" t="s">
        <v>308</v>
      </c>
      <c r="AU111" s="2" t="s">
        <v>309</v>
      </c>
      <c r="AV111" s="2" t="s">
        <v>296</v>
      </c>
      <c r="AW111" s="2" t="s">
        <v>307</v>
      </c>
      <c r="AX111" s="2" t="s">
        <v>298</v>
      </c>
      <c r="AY111" s="0"/>
      <c r="AZ111" s="2" t="s">
        <v>238</v>
      </c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L111" s="0"/>
      <c r="BM111" s="0"/>
      <c r="BN111" s="0"/>
      <c r="BO111" s="0"/>
      <c r="BP111" s="0"/>
    </row>
    <row r="112" customFormat="false" ht="15" hidden="true" customHeight="false" outlineLevel="0" collapsed="false">
      <c r="A112" s="1" t="n">
        <v>11</v>
      </c>
      <c r="B112" s="2" t="s">
        <v>119</v>
      </c>
      <c r="C112" s="2" t="n">
        <v>6</v>
      </c>
      <c r="D112" s="2" t="n">
        <v>3</v>
      </c>
      <c r="E112" s="2" t="n">
        <v>3</v>
      </c>
      <c r="F112" s="2" t="n">
        <v>7</v>
      </c>
      <c r="G112" s="2" t="s">
        <v>299</v>
      </c>
      <c r="H112" s="2" t="n">
        <v>40</v>
      </c>
      <c r="I112" s="2" t="s">
        <v>113</v>
      </c>
      <c r="J112" s="2" t="s">
        <v>114</v>
      </c>
      <c r="K112" s="2" t="n">
        <v>16</v>
      </c>
      <c r="L112" s="2" t="s">
        <v>115</v>
      </c>
      <c r="M112" s="2" t="s">
        <v>119</v>
      </c>
      <c r="N112" s="2" t="n">
        <v>11</v>
      </c>
      <c r="O112" s="2" t="s">
        <v>96</v>
      </c>
      <c r="P112" s="2" t="n">
        <v>50</v>
      </c>
      <c r="Q112" s="2" t="s">
        <v>96</v>
      </c>
      <c r="R112" s="2" t="n">
        <v>1</v>
      </c>
      <c r="S112" s="2" t="s">
        <v>96</v>
      </c>
      <c r="T112" s="2" t="n">
        <v>100</v>
      </c>
      <c r="U112" s="2" t="s">
        <v>96</v>
      </c>
      <c r="V112" s="2" t="n">
        <v>300</v>
      </c>
      <c r="X112" s="2" t="s">
        <v>95</v>
      </c>
      <c r="Y112" s="2" t="s">
        <v>146</v>
      </c>
      <c r="Z112" s="110" t="n">
        <v>4</v>
      </c>
      <c r="AA112" s="2" t="s">
        <v>262</v>
      </c>
      <c r="AB112" s="0"/>
      <c r="AC112" s="2" t="s">
        <v>262</v>
      </c>
      <c r="AD112" s="0"/>
      <c r="AE112" s="2" t="s">
        <v>194</v>
      </c>
      <c r="AF112" s="3" t="s">
        <v>262</v>
      </c>
      <c r="AG112" s="2" t="s">
        <v>262</v>
      </c>
      <c r="AH112" s="2" t="s">
        <v>310</v>
      </c>
      <c r="AI112" s="2" t="s">
        <v>311</v>
      </c>
      <c r="AJ112" s="0"/>
      <c r="AK112" s="2" t="s">
        <v>306</v>
      </c>
      <c r="AL112" s="2" t="s">
        <v>262</v>
      </c>
      <c r="AM112" s="0"/>
      <c r="AN112" s="0"/>
      <c r="AO112" s="0"/>
      <c r="AP112" s="2" t="s">
        <v>282</v>
      </c>
      <c r="AQ112" s="2" t="s">
        <v>238</v>
      </c>
      <c r="AR112" s="2" t="s">
        <v>262</v>
      </c>
      <c r="AS112" s="0"/>
      <c r="AT112" s="2" t="s">
        <v>262</v>
      </c>
      <c r="AU112" s="2" t="s">
        <v>312</v>
      </c>
      <c r="AV112" s="0"/>
      <c r="AW112" s="2" t="s">
        <v>282</v>
      </c>
      <c r="AX112" s="2" t="s">
        <v>58</v>
      </c>
      <c r="AY112" s="0"/>
      <c r="AZ112" s="2" t="s">
        <v>306</v>
      </c>
      <c r="BA112" s="0"/>
      <c r="BB112" s="0"/>
      <c r="BC112" s="0"/>
      <c r="BD112" s="0"/>
      <c r="BE112" s="0"/>
      <c r="BF112" s="0"/>
      <c r="BG112" s="0"/>
      <c r="BH112" s="0"/>
      <c r="BI112" s="0"/>
      <c r="BJ112" s="0"/>
      <c r="BL112" s="0"/>
      <c r="BM112" s="0"/>
      <c r="BN112" s="0"/>
      <c r="BO112" s="0"/>
      <c r="BP112" s="0"/>
    </row>
    <row r="113" customFormat="false" ht="15" hidden="true" customHeight="false" outlineLevel="0" collapsed="false">
      <c r="A113" s="1" t="n">
        <v>12</v>
      </c>
      <c r="B113" s="2" t="s">
        <v>149</v>
      </c>
      <c r="C113" s="2" t="n">
        <v>4</v>
      </c>
      <c r="D113" s="2" t="n">
        <v>3</v>
      </c>
      <c r="E113" s="2" t="n">
        <v>2</v>
      </c>
      <c r="F113" s="2" t="n">
        <v>9</v>
      </c>
      <c r="G113" s="2" t="s">
        <v>313</v>
      </c>
      <c r="H113" s="2" t="n">
        <v>70</v>
      </c>
      <c r="I113" s="2" t="s">
        <v>203</v>
      </c>
      <c r="J113" s="2" t="s">
        <v>314</v>
      </c>
      <c r="K113" s="2" t="n">
        <v>6</v>
      </c>
      <c r="L113" s="2" t="s">
        <v>285</v>
      </c>
      <c r="M113" s="2" t="s">
        <v>149</v>
      </c>
      <c r="N113" s="2" t="n">
        <v>12</v>
      </c>
      <c r="O113" s="2" t="s">
        <v>97</v>
      </c>
      <c r="P113" s="2" t="n">
        <v>50</v>
      </c>
      <c r="Q113" s="2" t="s">
        <v>97</v>
      </c>
      <c r="R113" s="2" t="n">
        <v>1</v>
      </c>
      <c r="S113" s="2" t="s">
        <v>97</v>
      </c>
      <c r="T113" s="2" t="n">
        <v>100</v>
      </c>
      <c r="U113" s="2" t="s">
        <v>97</v>
      </c>
      <c r="V113" s="2" t="n">
        <v>300</v>
      </c>
      <c r="X113" s="2" t="s">
        <v>96</v>
      </c>
      <c r="Y113" s="2" t="s">
        <v>146</v>
      </c>
      <c r="Z113" s="109" t="n">
        <v>2</v>
      </c>
      <c r="AA113" s="0"/>
      <c r="AB113" s="0"/>
      <c r="AC113" s="0"/>
      <c r="AD113" s="0"/>
      <c r="AE113" s="2" t="s">
        <v>228</v>
      </c>
      <c r="AF113" s="0"/>
      <c r="AG113" s="0"/>
      <c r="AH113" s="2" t="s">
        <v>262</v>
      </c>
      <c r="AI113" s="2" t="s">
        <v>302</v>
      </c>
      <c r="AJ113" s="0"/>
      <c r="AK113" s="2" t="s">
        <v>310</v>
      </c>
      <c r="AL113" s="2" t="s">
        <v>199</v>
      </c>
      <c r="AM113" s="0"/>
      <c r="AN113" s="0"/>
      <c r="AO113" s="0"/>
      <c r="AP113" s="0"/>
      <c r="AQ113" s="2" t="s">
        <v>262</v>
      </c>
      <c r="AR113" s="2" t="s">
        <v>315</v>
      </c>
      <c r="AS113" s="0"/>
      <c r="AT113" s="0"/>
      <c r="AU113" s="2" t="s">
        <v>316</v>
      </c>
      <c r="AV113" s="0"/>
      <c r="AW113" s="0"/>
      <c r="AX113" s="2" t="s">
        <v>309</v>
      </c>
      <c r="AY113" s="0"/>
      <c r="AZ113" s="2" t="s">
        <v>310</v>
      </c>
      <c r="BA113" s="0"/>
      <c r="BB113" s="0"/>
      <c r="BC113" s="0"/>
      <c r="BD113" s="0"/>
      <c r="BE113" s="0"/>
      <c r="BF113" s="0"/>
      <c r="BG113" s="0"/>
      <c r="BH113" s="0"/>
      <c r="BI113" s="0"/>
      <c r="BJ113" s="0"/>
      <c r="BL113" s="0"/>
      <c r="BM113" s="0"/>
      <c r="BN113" s="0"/>
      <c r="BO113" s="0"/>
      <c r="BP113" s="0"/>
    </row>
    <row r="114" customFormat="false" ht="15" hidden="true" customHeight="false" outlineLevel="0" collapsed="false">
      <c r="A114" s="1" t="n">
        <v>13</v>
      </c>
      <c r="B114" s="2" t="s">
        <v>179</v>
      </c>
      <c r="C114" s="2" t="n">
        <v>6</v>
      </c>
      <c r="D114" s="2" t="n">
        <v>4</v>
      </c>
      <c r="E114" s="2" t="n">
        <v>2</v>
      </c>
      <c r="F114" s="2" t="n">
        <v>9</v>
      </c>
      <c r="G114" s="2" t="s">
        <v>317</v>
      </c>
      <c r="H114" s="2" t="n">
        <v>130</v>
      </c>
      <c r="I114" s="2" t="s">
        <v>203</v>
      </c>
      <c r="J114" s="2" t="s">
        <v>204</v>
      </c>
      <c r="K114" s="2" t="n">
        <v>2</v>
      </c>
      <c r="L114" s="2" t="s">
        <v>285</v>
      </c>
      <c r="M114" s="2" t="s">
        <v>179</v>
      </c>
      <c r="N114" s="2" t="n">
        <v>13</v>
      </c>
      <c r="O114" s="2" t="s">
        <v>98</v>
      </c>
      <c r="P114" s="2" t="n">
        <v>70</v>
      </c>
      <c r="Q114" s="2" t="s">
        <v>98</v>
      </c>
      <c r="R114" s="2" t="n">
        <v>0</v>
      </c>
      <c r="S114" s="2" t="s">
        <v>98</v>
      </c>
      <c r="T114" s="2" t="n">
        <v>100</v>
      </c>
      <c r="U114" s="2" t="s">
        <v>98</v>
      </c>
      <c r="V114" s="2" t="n">
        <v>300</v>
      </c>
      <c r="X114" s="2" t="s">
        <v>97</v>
      </c>
      <c r="Y114" s="2" t="s">
        <v>146</v>
      </c>
      <c r="Z114" s="109" t="n">
        <v>2</v>
      </c>
      <c r="AA114" s="0"/>
      <c r="AB114" s="0"/>
      <c r="AC114" s="0"/>
      <c r="AD114" s="0"/>
      <c r="AE114" s="2" t="s">
        <v>232</v>
      </c>
      <c r="AF114" s="0"/>
      <c r="AG114" s="0"/>
      <c r="AH114" s="0"/>
      <c r="AI114" s="2" t="s">
        <v>262</v>
      </c>
      <c r="AJ114" s="0"/>
      <c r="AK114" s="2" t="s">
        <v>262</v>
      </c>
      <c r="AL114" s="0"/>
      <c r="AM114" s="0"/>
      <c r="AN114" s="0"/>
      <c r="AO114" s="0"/>
      <c r="AP114" s="0"/>
      <c r="AQ114" s="2" t="s">
        <v>318</v>
      </c>
      <c r="AR114" s="2" t="s">
        <v>305</v>
      </c>
      <c r="AS114" s="0"/>
      <c r="AT114" s="0"/>
      <c r="AU114" s="2" t="s">
        <v>262</v>
      </c>
      <c r="AV114" s="0"/>
      <c r="AW114" s="0"/>
      <c r="AX114" s="2" t="s">
        <v>262</v>
      </c>
      <c r="AY114" s="0"/>
      <c r="AZ114" s="2" t="s">
        <v>262</v>
      </c>
      <c r="BA114" s="0"/>
      <c r="BB114" s="0"/>
      <c r="BC114" s="0"/>
      <c r="BD114" s="0"/>
      <c r="BE114" s="0"/>
      <c r="BF114" s="0"/>
      <c r="BG114" s="0"/>
      <c r="BH114" s="0"/>
      <c r="BI114" s="0"/>
      <c r="BJ114" s="0"/>
      <c r="BL114" s="0"/>
      <c r="BM114" s="0"/>
      <c r="BN114" s="0"/>
      <c r="BO114" s="0"/>
      <c r="BP114" s="0"/>
    </row>
    <row r="115" customFormat="false" ht="15" hidden="true" customHeight="false" outlineLevel="0" collapsed="false">
      <c r="A115" s="1" t="n">
        <v>14</v>
      </c>
      <c r="B115" s="2" t="s">
        <v>208</v>
      </c>
      <c r="C115" s="2" t="n">
        <v>5</v>
      </c>
      <c r="D115" s="2" t="n">
        <v>5</v>
      </c>
      <c r="E115" s="2" t="n">
        <v>2</v>
      </c>
      <c r="F115" s="2" t="n">
        <v>8</v>
      </c>
      <c r="G115" s="2" t="s">
        <v>303</v>
      </c>
      <c r="H115" s="2" t="n">
        <v>150</v>
      </c>
      <c r="I115" s="2" t="s">
        <v>270</v>
      </c>
      <c r="J115" s="2" t="s">
        <v>319</v>
      </c>
      <c r="K115" s="2" t="n">
        <v>1</v>
      </c>
      <c r="L115" s="2" t="s">
        <v>285</v>
      </c>
      <c r="M115" s="2" t="s">
        <v>178</v>
      </c>
      <c r="N115" s="2" t="n">
        <v>14</v>
      </c>
      <c r="O115" s="2" t="s">
        <v>99</v>
      </c>
      <c r="P115" s="2" t="n">
        <v>70</v>
      </c>
      <c r="Q115" s="2" t="s">
        <v>99</v>
      </c>
      <c r="R115" s="2" t="n">
        <v>1</v>
      </c>
      <c r="S115" s="2" t="s">
        <v>99</v>
      </c>
      <c r="T115" s="2" t="n">
        <v>100</v>
      </c>
      <c r="U115" s="2" t="s">
        <v>99</v>
      </c>
      <c r="V115" s="2" t="n">
        <v>300</v>
      </c>
      <c r="X115" s="2" t="s">
        <v>98</v>
      </c>
      <c r="Y115" s="2" t="s">
        <v>146</v>
      </c>
      <c r="Z115" s="109" t="n">
        <v>2</v>
      </c>
      <c r="AA115" s="0"/>
      <c r="AB115" s="0"/>
      <c r="AC115" s="0"/>
      <c r="AD115" s="0"/>
      <c r="AE115" s="2" t="s">
        <v>262</v>
      </c>
      <c r="AF115" s="0"/>
      <c r="AG115" s="0"/>
      <c r="AH115" s="0"/>
      <c r="AI115" s="0"/>
      <c r="AJ115" s="0"/>
      <c r="AK115" s="0"/>
      <c r="AL115" s="0"/>
      <c r="AM115" s="0"/>
      <c r="AN115" s="0"/>
      <c r="AO115" s="0"/>
      <c r="AP115" s="0"/>
      <c r="AQ115" s="0"/>
      <c r="AR115" s="0"/>
      <c r="AS115" s="0"/>
      <c r="AT115" s="0"/>
      <c r="AU115" s="0"/>
      <c r="AV115" s="0"/>
      <c r="AW115" s="0"/>
      <c r="AX115" s="0"/>
      <c r="AY115" s="0"/>
      <c r="AZ115" s="0"/>
      <c r="BA115" s="0"/>
      <c r="BB115" s="0"/>
      <c r="BC115" s="0"/>
      <c r="BD115" s="0"/>
      <c r="BE115" s="0"/>
      <c r="BF115" s="0"/>
      <c r="BG115" s="0"/>
      <c r="BH115" s="0"/>
      <c r="BI115" s="0"/>
      <c r="BJ115" s="0"/>
      <c r="BL115" s="0"/>
      <c r="BM115" s="0"/>
      <c r="BN115" s="0"/>
      <c r="BO115" s="0"/>
      <c r="BP115" s="0"/>
    </row>
    <row r="116" customFormat="false" ht="15" hidden="true" customHeight="false" outlineLevel="0" collapsed="false">
      <c r="A116" s="1" t="n">
        <v>15</v>
      </c>
      <c r="B116" s="2" t="s">
        <v>120</v>
      </c>
      <c r="C116" s="2" t="n">
        <v>6</v>
      </c>
      <c r="D116" s="2" t="n">
        <v>3</v>
      </c>
      <c r="E116" s="2" t="n">
        <v>3</v>
      </c>
      <c r="F116" s="2" t="n">
        <v>8</v>
      </c>
      <c r="G116" s="2" t="s">
        <v>299</v>
      </c>
      <c r="H116" s="2" t="n">
        <v>50</v>
      </c>
      <c r="I116" s="2" t="s">
        <v>320</v>
      </c>
      <c r="J116" s="2" t="s">
        <v>321</v>
      </c>
      <c r="K116" s="2" t="n">
        <v>12</v>
      </c>
      <c r="L116" s="2" t="s">
        <v>285</v>
      </c>
      <c r="M116" s="2" t="s">
        <v>322</v>
      </c>
      <c r="N116" s="2" t="n">
        <v>15</v>
      </c>
      <c r="O116" s="2" t="s">
        <v>100</v>
      </c>
      <c r="P116" s="2" t="n">
        <v>60</v>
      </c>
      <c r="Q116" s="2" t="s">
        <v>100</v>
      </c>
      <c r="R116" s="2" t="n">
        <v>1</v>
      </c>
      <c r="S116" s="2" t="s">
        <v>100</v>
      </c>
      <c r="T116" s="2" t="n">
        <v>100</v>
      </c>
      <c r="U116" s="2" t="s">
        <v>100</v>
      </c>
      <c r="V116" s="2" t="n">
        <v>300</v>
      </c>
      <c r="X116" s="2" t="s">
        <v>99</v>
      </c>
      <c r="Y116" s="2" t="s">
        <v>146</v>
      </c>
      <c r="Z116" s="109" t="n">
        <v>3</v>
      </c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  <c r="BA116" s="0"/>
      <c r="BB116" s="0"/>
      <c r="BC116" s="0"/>
      <c r="BD116" s="0"/>
      <c r="BE116" s="0"/>
      <c r="BF116" s="0"/>
      <c r="BG116" s="0"/>
      <c r="BH116" s="0"/>
      <c r="BI116" s="0"/>
      <c r="BJ116" s="0"/>
      <c r="BL116" s="0"/>
      <c r="BM116" s="0"/>
      <c r="BN116" s="0"/>
      <c r="BO116" s="0"/>
      <c r="BP116" s="0"/>
    </row>
    <row r="117" customFormat="false" ht="15" hidden="true" customHeight="false" outlineLevel="0" collapsed="false">
      <c r="A117" s="1" t="n">
        <v>16</v>
      </c>
      <c r="B117" s="2" t="s">
        <v>150</v>
      </c>
      <c r="C117" s="2" t="n">
        <v>6</v>
      </c>
      <c r="D117" s="2" t="n">
        <v>2</v>
      </c>
      <c r="E117" s="2" t="n">
        <v>3</v>
      </c>
      <c r="F117" s="2" t="n">
        <v>7</v>
      </c>
      <c r="G117" s="2" t="s">
        <v>323</v>
      </c>
      <c r="H117" s="2" t="n">
        <v>40</v>
      </c>
      <c r="I117" s="2" t="s">
        <v>324</v>
      </c>
      <c r="J117" s="2" t="s">
        <v>325</v>
      </c>
      <c r="K117" s="2" t="n">
        <v>1</v>
      </c>
      <c r="L117" s="2" t="s">
        <v>285</v>
      </c>
      <c r="M117" s="2" t="s">
        <v>150</v>
      </c>
      <c r="N117" s="2" t="n">
        <v>16</v>
      </c>
      <c r="O117" s="2" t="s">
        <v>101</v>
      </c>
      <c r="P117" s="2" t="n">
        <v>70</v>
      </c>
      <c r="Q117" s="2" t="s">
        <v>101</v>
      </c>
      <c r="R117" s="2" t="n">
        <v>0</v>
      </c>
      <c r="S117" s="2" t="s">
        <v>101</v>
      </c>
      <c r="T117" s="2" t="n">
        <v>100</v>
      </c>
      <c r="U117" s="2" t="s">
        <v>101</v>
      </c>
      <c r="V117" s="2" t="n">
        <v>300</v>
      </c>
      <c r="X117" s="2" t="s">
        <v>100</v>
      </c>
      <c r="Y117" s="2" t="s">
        <v>146</v>
      </c>
      <c r="Z117" s="109" t="n">
        <v>1</v>
      </c>
      <c r="AA117" s="0"/>
      <c r="AB117" s="0"/>
      <c r="AC117" s="0"/>
      <c r="AD117" s="0"/>
      <c r="AE117" s="0"/>
      <c r="AF117" s="0"/>
      <c r="AG117" s="0"/>
      <c r="AH117" s="0"/>
      <c r="AI117" s="0"/>
      <c r="AJ117" s="0"/>
      <c r="AK117" s="0"/>
      <c r="AL117" s="0"/>
      <c r="AM117" s="0"/>
      <c r="AN117" s="0"/>
      <c r="AO117" s="0"/>
      <c r="AP117" s="0"/>
      <c r="AQ117" s="0"/>
      <c r="AR117" s="0"/>
      <c r="AS117" s="0"/>
      <c r="AT117" s="0"/>
      <c r="AU117" s="0"/>
      <c r="AV117" s="0"/>
      <c r="AW117" s="0"/>
      <c r="AX117" s="0"/>
      <c r="AY117" s="0"/>
      <c r="AZ117" s="0"/>
      <c r="BA117" s="0"/>
      <c r="BB117" s="0"/>
      <c r="BC117" s="0"/>
      <c r="BD117" s="0"/>
      <c r="BE117" s="0"/>
      <c r="BF117" s="0"/>
      <c r="BG117" s="0"/>
      <c r="BH117" s="0"/>
      <c r="BI117" s="0"/>
      <c r="BJ117" s="0"/>
      <c r="BL117" s="0"/>
      <c r="BM117" s="0"/>
      <c r="BN117" s="0"/>
      <c r="BO117" s="0"/>
      <c r="BP117" s="0"/>
    </row>
    <row r="118" customFormat="false" ht="15" hidden="true" customHeight="false" outlineLevel="0" collapsed="false">
      <c r="A118" s="1" t="n">
        <v>17</v>
      </c>
      <c r="B118" s="2" t="s">
        <v>180</v>
      </c>
      <c r="C118" s="2" t="n">
        <v>7</v>
      </c>
      <c r="D118" s="2" t="n">
        <v>3</v>
      </c>
      <c r="E118" s="2" t="n">
        <v>3</v>
      </c>
      <c r="F118" s="2" t="n">
        <v>7</v>
      </c>
      <c r="G118" s="2" t="s">
        <v>326</v>
      </c>
      <c r="H118" s="2" t="n">
        <v>50</v>
      </c>
      <c r="I118" s="2" t="s">
        <v>327</v>
      </c>
      <c r="J118" s="2" t="s">
        <v>114</v>
      </c>
      <c r="K118" s="2" t="n">
        <v>1</v>
      </c>
      <c r="L118" s="2" t="s">
        <v>285</v>
      </c>
      <c r="M118" s="2" t="s">
        <v>180</v>
      </c>
      <c r="N118" s="2" t="n">
        <v>17</v>
      </c>
      <c r="O118" s="2" t="s">
        <v>102</v>
      </c>
      <c r="P118" s="2" t="n">
        <v>60</v>
      </c>
      <c r="Q118" s="2" t="s">
        <v>102</v>
      </c>
      <c r="R118" s="2" t="n">
        <v>1</v>
      </c>
      <c r="S118" s="2" t="s">
        <v>102</v>
      </c>
      <c r="T118" s="2" t="n">
        <v>100</v>
      </c>
      <c r="U118" s="2" t="s">
        <v>102</v>
      </c>
      <c r="V118" s="2" t="n">
        <v>300</v>
      </c>
      <c r="X118" s="2" t="s">
        <v>101</v>
      </c>
      <c r="Y118" s="2" t="s">
        <v>146</v>
      </c>
      <c r="Z118" s="109" t="n">
        <v>2</v>
      </c>
      <c r="AA118" s="0"/>
      <c r="AB118" s="0"/>
      <c r="AC118" s="0"/>
      <c r="AD118" s="0"/>
      <c r="AE118" s="0"/>
      <c r="AF118" s="0"/>
      <c r="AG118" s="0"/>
      <c r="AH118" s="0"/>
      <c r="AI118" s="0"/>
      <c r="AJ118" s="0"/>
      <c r="AK118" s="0"/>
      <c r="AL118" s="0"/>
      <c r="AM118" s="0"/>
      <c r="AN118" s="0"/>
      <c r="AO118" s="0"/>
      <c r="AP118" s="0"/>
      <c r="AQ118" s="0"/>
      <c r="AR118" s="0"/>
      <c r="AS118" s="0"/>
      <c r="AT118" s="0"/>
      <c r="AU118" s="0"/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L118" s="0"/>
      <c r="BM118" s="0"/>
      <c r="BN118" s="0"/>
      <c r="BO118" s="0"/>
      <c r="BP118" s="0"/>
    </row>
    <row r="119" customFormat="false" ht="15" hidden="true" customHeight="false" outlineLevel="0" collapsed="false">
      <c r="A119" s="1" t="n">
        <v>18</v>
      </c>
      <c r="B119" s="2" t="s">
        <v>209</v>
      </c>
      <c r="C119" s="2" t="n">
        <v>6</v>
      </c>
      <c r="D119" s="2" t="n">
        <v>3</v>
      </c>
      <c r="E119" s="2" t="n">
        <v>4</v>
      </c>
      <c r="F119" s="2" t="n">
        <v>8</v>
      </c>
      <c r="G119" s="2" t="s">
        <v>326</v>
      </c>
      <c r="H119" s="2" t="n">
        <v>70</v>
      </c>
      <c r="I119" s="2" t="s">
        <v>328</v>
      </c>
      <c r="J119" s="2" t="s">
        <v>175</v>
      </c>
      <c r="K119" s="2" t="n">
        <v>1</v>
      </c>
      <c r="L119" s="2" t="s">
        <v>285</v>
      </c>
      <c r="M119" s="2" t="s">
        <v>209</v>
      </c>
      <c r="N119" s="2" t="n">
        <v>18</v>
      </c>
      <c r="O119" s="2" t="s">
        <v>103</v>
      </c>
      <c r="P119" s="2" t="n">
        <v>70</v>
      </c>
      <c r="Q119" s="2" t="s">
        <v>103</v>
      </c>
      <c r="R119" s="2" t="n">
        <v>0</v>
      </c>
      <c r="S119" s="2" t="s">
        <v>103</v>
      </c>
      <c r="T119" s="2" t="n">
        <v>100</v>
      </c>
      <c r="U119" s="2" t="s">
        <v>103</v>
      </c>
      <c r="V119" s="2" t="n">
        <v>300</v>
      </c>
      <c r="X119" s="2" t="s">
        <v>102</v>
      </c>
      <c r="Y119" s="2" t="s">
        <v>146</v>
      </c>
      <c r="Z119" s="109" t="n">
        <v>1</v>
      </c>
      <c r="AA119" s="0"/>
      <c r="AB119" s="0"/>
      <c r="AC119" s="0"/>
      <c r="AD119" s="0"/>
      <c r="AE119" s="0"/>
      <c r="AF119" s="0"/>
      <c r="AG119" s="0"/>
      <c r="AH119" s="0"/>
      <c r="AI119" s="0"/>
      <c r="AJ119" s="0"/>
      <c r="AK119" s="0"/>
      <c r="AL119" s="0"/>
      <c r="AM119" s="0"/>
      <c r="AN119" s="0"/>
      <c r="AO119" s="0"/>
      <c r="AP119" s="0"/>
      <c r="AQ119" s="0"/>
      <c r="AR119" s="0"/>
      <c r="AS119" s="0"/>
      <c r="AT119" s="0"/>
      <c r="AU119" s="0"/>
      <c r="AV119" s="0"/>
      <c r="AW119" s="0"/>
      <c r="AX119" s="0"/>
      <c r="AY119" s="0"/>
      <c r="AZ119" s="0"/>
      <c r="BA119" s="0"/>
      <c r="BB119" s="0"/>
      <c r="BC119" s="0"/>
      <c r="BD119" s="0"/>
      <c r="BE119" s="0"/>
      <c r="BF119" s="0"/>
      <c r="BG119" s="0"/>
      <c r="BH119" s="0"/>
      <c r="BI119" s="0"/>
      <c r="BJ119" s="0"/>
      <c r="BL119" s="0"/>
      <c r="BM119" s="0"/>
      <c r="BN119" s="0"/>
      <c r="BO119" s="0"/>
      <c r="BP119" s="0"/>
    </row>
    <row r="120" customFormat="false" ht="15" hidden="true" customHeight="false" outlineLevel="0" collapsed="false">
      <c r="A120" s="1" t="n">
        <v>19</v>
      </c>
      <c r="B120" s="2" t="s">
        <v>234</v>
      </c>
      <c r="C120" s="2" t="n">
        <v>5</v>
      </c>
      <c r="D120" s="2" t="n">
        <v>3</v>
      </c>
      <c r="E120" s="2" t="n">
        <v>3</v>
      </c>
      <c r="F120" s="2" t="n">
        <v>9</v>
      </c>
      <c r="G120" s="2" t="s">
        <v>326</v>
      </c>
      <c r="H120" s="2" t="n">
        <v>50</v>
      </c>
      <c r="I120" s="2" t="s">
        <v>327</v>
      </c>
      <c r="J120" s="2" t="s">
        <v>114</v>
      </c>
      <c r="K120" s="2" t="n">
        <v>1</v>
      </c>
      <c r="L120" s="2" t="s">
        <v>285</v>
      </c>
      <c r="M120" s="2" t="s">
        <v>234</v>
      </c>
      <c r="N120" s="2" t="n">
        <v>19</v>
      </c>
      <c r="O120" s="2" t="s">
        <v>104</v>
      </c>
      <c r="P120" s="2" t="n">
        <v>70</v>
      </c>
      <c r="Q120" s="2" t="s">
        <v>104</v>
      </c>
      <c r="R120" s="2" t="n">
        <v>1</v>
      </c>
      <c r="S120" s="2" t="s">
        <v>104</v>
      </c>
      <c r="T120" s="2" t="n">
        <v>100</v>
      </c>
      <c r="U120" s="2" t="s">
        <v>104</v>
      </c>
      <c r="V120" s="2" t="n">
        <v>300</v>
      </c>
      <c r="X120" s="2" t="s">
        <v>103</v>
      </c>
      <c r="Y120" s="2" t="s">
        <v>146</v>
      </c>
      <c r="Z120" s="109" t="n">
        <v>3</v>
      </c>
      <c r="AA120" s="0"/>
      <c r="AB120" s="0"/>
      <c r="AC120" s="0"/>
      <c r="AD120" s="0"/>
      <c r="AE120" s="0"/>
      <c r="AF120" s="0"/>
      <c r="AG120" s="0"/>
      <c r="AH120" s="0"/>
      <c r="AI120" s="0"/>
      <c r="AJ120" s="0"/>
      <c r="AK120" s="0"/>
      <c r="AL120" s="0"/>
      <c r="AM120" s="0"/>
      <c r="AN120" s="0"/>
      <c r="AO120" s="0"/>
      <c r="AP120" s="0"/>
      <c r="AQ120" s="0"/>
      <c r="AR120" s="0"/>
      <c r="AS120" s="0"/>
      <c r="AT120" s="0"/>
      <c r="AU120" s="0"/>
      <c r="AV120" s="0"/>
      <c r="AW120" s="0"/>
      <c r="AX120" s="0"/>
      <c r="AY120" s="0"/>
      <c r="AZ120" s="0"/>
      <c r="BA120" s="0"/>
      <c r="BB120" s="0"/>
      <c r="BC120" s="0"/>
      <c r="BD120" s="0"/>
      <c r="BE120" s="0"/>
      <c r="BF120" s="0"/>
      <c r="BG120" s="0"/>
      <c r="BH120" s="0"/>
      <c r="BI120" s="0"/>
      <c r="BJ120" s="0"/>
      <c r="BL120" s="0"/>
      <c r="BM120" s="0"/>
      <c r="BN120" s="0"/>
      <c r="BO120" s="0"/>
      <c r="BP120" s="0"/>
    </row>
    <row r="121" customFormat="false" ht="15" hidden="true" customHeight="false" outlineLevel="0" collapsed="false">
      <c r="A121" s="1" t="n">
        <v>20</v>
      </c>
      <c r="B121" s="2" t="s">
        <v>255</v>
      </c>
      <c r="C121" s="2" t="n">
        <v>4</v>
      </c>
      <c r="D121" s="2" t="n">
        <v>5</v>
      </c>
      <c r="E121" s="2" t="n">
        <v>1</v>
      </c>
      <c r="F121" s="2" t="n">
        <v>9</v>
      </c>
      <c r="G121" s="2" t="s">
        <v>329</v>
      </c>
      <c r="H121" s="2" t="n">
        <v>110</v>
      </c>
      <c r="I121" s="2" t="s">
        <v>270</v>
      </c>
      <c r="J121" s="2" t="s">
        <v>319</v>
      </c>
      <c r="K121" s="2" t="n">
        <v>1</v>
      </c>
      <c r="L121" s="2" t="s">
        <v>285</v>
      </c>
      <c r="M121" s="2" t="s">
        <v>255</v>
      </c>
      <c r="N121" s="2" t="n">
        <v>20</v>
      </c>
      <c r="O121" s="2" t="s">
        <v>105</v>
      </c>
      <c r="P121" s="2" t="n">
        <v>60</v>
      </c>
      <c r="Q121" s="2" t="s">
        <v>105</v>
      </c>
      <c r="R121" s="2" t="n">
        <v>1</v>
      </c>
      <c r="S121" s="2" t="s">
        <v>105</v>
      </c>
      <c r="T121" s="2" t="n">
        <v>100</v>
      </c>
      <c r="U121" s="2" t="s">
        <v>105</v>
      </c>
      <c r="V121" s="2" t="n">
        <v>300</v>
      </c>
      <c r="X121" s="2" t="s">
        <v>104</v>
      </c>
      <c r="Y121" s="2" t="s">
        <v>146</v>
      </c>
      <c r="Z121" s="109" t="n">
        <v>4</v>
      </c>
      <c r="AA121" s="0"/>
      <c r="AB121" s="0"/>
      <c r="AC121" s="111"/>
      <c r="AD121" s="111"/>
      <c r="AE121" s="11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0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L121" s="113"/>
      <c r="BM121" s="113"/>
      <c r="BN121" s="113"/>
      <c r="BO121" s="113"/>
      <c r="BP121" s="0"/>
    </row>
    <row r="122" customFormat="false" ht="15" hidden="true" customHeight="false" outlineLevel="0" collapsed="false">
      <c r="A122" s="1" t="n">
        <v>21</v>
      </c>
      <c r="B122" s="2" t="s">
        <v>273</v>
      </c>
      <c r="C122" s="2" t="n">
        <v>5</v>
      </c>
      <c r="D122" s="2" t="n">
        <v>5</v>
      </c>
      <c r="E122" s="2" t="n">
        <v>2</v>
      </c>
      <c r="F122" s="2" t="n">
        <v>9</v>
      </c>
      <c r="G122" s="2" t="s">
        <v>330</v>
      </c>
      <c r="H122" s="2" t="n">
        <v>140</v>
      </c>
      <c r="I122" s="2" t="s">
        <v>270</v>
      </c>
      <c r="J122" s="2" t="s">
        <v>319</v>
      </c>
      <c r="K122" s="2" t="n">
        <v>1</v>
      </c>
      <c r="L122" s="2" t="s">
        <v>285</v>
      </c>
      <c r="M122" s="2" t="s">
        <v>273</v>
      </c>
      <c r="N122" s="2" t="n">
        <v>21</v>
      </c>
      <c r="O122" s="2" t="s">
        <v>7</v>
      </c>
      <c r="P122" s="2" t="n">
        <v>60</v>
      </c>
      <c r="Q122" s="2" t="s">
        <v>7</v>
      </c>
      <c r="R122" s="2" t="n">
        <v>1</v>
      </c>
      <c r="S122" s="2" t="s">
        <v>7</v>
      </c>
      <c r="T122" s="2" t="n">
        <v>100</v>
      </c>
      <c r="U122" s="2" t="s">
        <v>7</v>
      </c>
      <c r="V122" s="2" t="n">
        <v>300</v>
      </c>
      <c r="X122" s="2" t="s">
        <v>105</v>
      </c>
      <c r="Y122" s="2" t="s">
        <v>146</v>
      </c>
      <c r="Z122" s="109" t="n">
        <v>1</v>
      </c>
      <c r="AA122" s="2" t="s">
        <v>331</v>
      </c>
      <c r="AB122" s="2" t="s">
        <v>332</v>
      </c>
      <c r="AC122" s="2" t="s">
        <v>321</v>
      </c>
      <c r="AD122" s="2" t="s">
        <v>324</v>
      </c>
      <c r="AE122" s="2" t="s">
        <v>113</v>
      </c>
      <c r="AF122" s="3" t="s">
        <v>174</v>
      </c>
      <c r="AG122" s="2" t="s">
        <v>328</v>
      </c>
      <c r="AH122" s="2" t="s">
        <v>269</v>
      </c>
      <c r="AI122" s="2" t="s">
        <v>333</v>
      </c>
      <c r="AJ122" s="2" t="s">
        <v>327</v>
      </c>
      <c r="AK122" s="2" t="s">
        <v>144</v>
      </c>
      <c r="AL122" s="2" t="s">
        <v>334</v>
      </c>
      <c r="AM122" s="2" t="s">
        <v>203</v>
      </c>
      <c r="AN122" s="2" t="s">
        <v>284</v>
      </c>
      <c r="AO122" s="2" t="s">
        <v>320</v>
      </c>
      <c r="AP122" s="2" t="s">
        <v>270</v>
      </c>
      <c r="AQ122" s="2" t="s">
        <v>304</v>
      </c>
      <c r="AR122" s="2" t="s">
        <v>335</v>
      </c>
      <c r="AS122" s="2" t="s">
        <v>336</v>
      </c>
      <c r="AT122" s="2" t="n">
        <v>0</v>
      </c>
      <c r="AU122" s="2" t="s">
        <v>321</v>
      </c>
      <c r="AV122" s="2" t="s">
        <v>204</v>
      </c>
      <c r="AW122" s="2" t="s">
        <v>314</v>
      </c>
      <c r="AX122" s="2" t="s">
        <v>145</v>
      </c>
      <c r="AY122" s="2" t="s">
        <v>337</v>
      </c>
      <c r="AZ122" s="2" t="s">
        <v>114</v>
      </c>
      <c r="BA122" s="2" t="s">
        <v>338</v>
      </c>
      <c r="BB122" s="2" t="s">
        <v>269</v>
      </c>
      <c r="BC122" s="3" t="s">
        <v>319</v>
      </c>
      <c r="BD122" s="3" t="s">
        <v>325</v>
      </c>
      <c r="BE122" s="3" t="s">
        <v>339</v>
      </c>
      <c r="BF122" s="2" t="s">
        <v>270</v>
      </c>
      <c r="BG122" s="2" t="s">
        <v>175</v>
      </c>
      <c r="BH122" s="2" t="s">
        <v>340</v>
      </c>
      <c r="BI122" s="2" t="s">
        <v>341</v>
      </c>
      <c r="BJ122" s="2" t="s">
        <v>342</v>
      </c>
      <c r="BL122" s="2" t="s">
        <v>115</v>
      </c>
      <c r="BM122" s="2" t="s">
        <v>285</v>
      </c>
      <c r="BN122" s="2" t="s">
        <v>343</v>
      </c>
      <c r="BO122" s="2" t="s">
        <v>344</v>
      </c>
      <c r="BP122" s="0"/>
    </row>
    <row r="123" customFormat="false" ht="15" hidden="true" customHeight="false" outlineLevel="0" collapsed="false">
      <c r="A123" s="1" t="n">
        <v>22</v>
      </c>
      <c r="B123" s="2" t="s">
        <v>289</v>
      </c>
      <c r="C123" s="2" t="n">
        <v>5</v>
      </c>
      <c r="D123" s="2" t="n">
        <v>5</v>
      </c>
      <c r="E123" s="2" t="n">
        <v>2</v>
      </c>
      <c r="F123" s="2" t="n">
        <v>8</v>
      </c>
      <c r="G123" s="2" t="s">
        <v>303</v>
      </c>
      <c r="H123" s="2" t="n">
        <v>150</v>
      </c>
      <c r="I123" s="2" t="s">
        <v>270</v>
      </c>
      <c r="J123" s="2" t="s">
        <v>319</v>
      </c>
      <c r="K123" s="2" t="n">
        <v>1</v>
      </c>
      <c r="L123" s="2" t="s">
        <v>285</v>
      </c>
      <c r="M123" s="2" t="s">
        <v>178</v>
      </c>
      <c r="N123" s="2" t="n">
        <v>22</v>
      </c>
      <c r="O123" s="2" t="s">
        <v>106</v>
      </c>
      <c r="P123" s="2" t="n">
        <v>50</v>
      </c>
      <c r="Q123" s="2" t="s">
        <v>106</v>
      </c>
      <c r="R123" s="2" t="n">
        <v>1</v>
      </c>
      <c r="S123" s="2" t="s">
        <v>106</v>
      </c>
      <c r="T123" s="2" t="n">
        <v>100</v>
      </c>
      <c r="U123" s="2" t="s">
        <v>106</v>
      </c>
      <c r="V123" s="2" t="n">
        <v>300</v>
      </c>
      <c r="X123" s="2" t="s">
        <v>7</v>
      </c>
      <c r="Y123" s="2" t="s">
        <v>146</v>
      </c>
      <c r="Z123" s="109" t="n">
        <v>1</v>
      </c>
      <c r="AA123" s="2" t="s">
        <v>345</v>
      </c>
      <c r="AB123" s="2" t="s">
        <v>321</v>
      </c>
      <c r="AC123" s="2" t="s">
        <v>345</v>
      </c>
      <c r="AD123" s="2" t="s">
        <v>345</v>
      </c>
      <c r="AE123" s="2" t="s">
        <v>60</v>
      </c>
      <c r="AF123" s="3" t="s">
        <v>345</v>
      </c>
      <c r="AG123" s="2" t="s">
        <v>345</v>
      </c>
      <c r="AH123" s="2" t="s">
        <v>345</v>
      </c>
      <c r="AI123" s="2" t="s">
        <v>345</v>
      </c>
      <c r="AJ123" s="2" t="s">
        <v>60</v>
      </c>
      <c r="AK123" s="2" t="s">
        <v>60</v>
      </c>
      <c r="AL123" s="2" t="s">
        <v>60</v>
      </c>
      <c r="AM123" s="2" t="s">
        <v>60</v>
      </c>
      <c r="AN123" s="2" t="s">
        <v>60</v>
      </c>
      <c r="AO123" s="2" t="s">
        <v>60</v>
      </c>
      <c r="AP123" s="2" t="s">
        <v>346</v>
      </c>
      <c r="AQ123" s="2" t="s">
        <v>347</v>
      </c>
      <c r="AR123" s="2" t="s">
        <v>348</v>
      </c>
      <c r="AS123" s="2" t="s">
        <v>348</v>
      </c>
      <c r="AU123" s="2" t="s">
        <v>345</v>
      </c>
      <c r="AV123" s="2" t="s">
        <v>345</v>
      </c>
      <c r="AW123" s="2" t="s">
        <v>345</v>
      </c>
      <c r="AX123" s="2" t="s">
        <v>345</v>
      </c>
      <c r="AY123" s="2" t="s">
        <v>345</v>
      </c>
      <c r="AZ123" s="2" t="s">
        <v>345</v>
      </c>
      <c r="BA123" s="2" t="s">
        <v>345</v>
      </c>
      <c r="BB123" s="2" t="s">
        <v>345</v>
      </c>
      <c r="BC123" s="3" t="s">
        <v>345</v>
      </c>
      <c r="BD123" s="3" t="s">
        <v>60</v>
      </c>
      <c r="BE123" s="3" t="s">
        <v>349</v>
      </c>
      <c r="BF123" s="2" t="s">
        <v>346</v>
      </c>
      <c r="BG123" s="2" t="s">
        <v>349</v>
      </c>
      <c r="BH123" s="2" t="s">
        <v>347</v>
      </c>
      <c r="BI123" s="2" t="s">
        <v>348</v>
      </c>
      <c r="BJ123" s="2" t="s">
        <v>348</v>
      </c>
      <c r="BL123" s="2" t="s">
        <v>349</v>
      </c>
      <c r="BM123" s="2" t="s">
        <v>349</v>
      </c>
      <c r="BO123" s="2" t="s">
        <v>348</v>
      </c>
      <c r="BP123" s="2" t="n">
        <v>40</v>
      </c>
    </row>
    <row r="124" customFormat="false" ht="15" hidden="true" customHeight="false" outlineLevel="0" collapsed="false">
      <c r="A124" s="1" t="n">
        <v>23</v>
      </c>
      <c r="B124" s="2" t="s">
        <v>121</v>
      </c>
      <c r="C124" s="2" t="n">
        <v>6</v>
      </c>
      <c r="D124" s="2" t="n">
        <v>3</v>
      </c>
      <c r="E124" s="2" t="n">
        <v>4</v>
      </c>
      <c r="F124" s="2" t="n">
        <v>8</v>
      </c>
      <c r="G124" s="2" t="s">
        <v>299</v>
      </c>
      <c r="H124" s="2" t="n">
        <v>70</v>
      </c>
      <c r="I124" s="2" t="s">
        <v>174</v>
      </c>
      <c r="J124" s="2" t="s">
        <v>175</v>
      </c>
      <c r="K124" s="2" t="n">
        <v>16</v>
      </c>
      <c r="L124" s="2" t="s">
        <v>115</v>
      </c>
      <c r="M124" s="2" t="s">
        <v>350</v>
      </c>
      <c r="N124" s="2" t="n">
        <v>23</v>
      </c>
      <c r="O124" s="2" t="s">
        <v>107</v>
      </c>
      <c r="P124" s="2" t="n">
        <v>70</v>
      </c>
      <c r="Q124" s="2" t="s">
        <v>107</v>
      </c>
      <c r="R124" s="2" t="n">
        <v>0</v>
      </c>
      <c r="S124" s="2" t="s">
        <v>107</v>
      </c>
      <c r="T124" s="2" t="n">
        <v>100</v>
      </c>
      <c r="U124" s="2" t="s">
        <v>107</v>
      </c>
      <c r="V124" s="2" t="n">
        <v>300</v>
      </c>
      <c r="X124" s="2" t="s">
        <v>106</v>
      </c>
      <c r="Y124" s="2" t="s">
        <v>146</v>
      </c>
      <c r="Z124" s="109" t="n">
        <v>3</v>
      </c>
      <c r="AA124" s="2" t="s">
        <v>351</v>
      </c>
      <c r="AB124" s="2" t="s">
        <v>321</v>
      </c>
      <c r="AC124" s="2" t="s">
        <v>351</v>
      </c>
      <c r="AD124" s="2" t="s">
        <v>351</v>
      </c>
      <c r="AE124" s="2" t="s">
        <v>352</v>
      </c>
      <c r="AF124" s="3" t="s">
        <v>351</v>
      </c>
      <c r="AG124" s="2" t="s">
        <v>351</v>
      </c>
      <c r="AH124" s="2" t="s">
        <v>351</v>
      </c>
      <c r="AI124" s="2" t="s">
        <v>351</v>
      </c>
      <c r="AJ124" s="2" t="s">
        <v>352</v>
      </c>
      <c r="AK124" s="2" t="s">
        <v>352</v>
      </c>
      <c r="AL124" s="2" t="s">
        <v>352</v>
      </c>
      <c r="AM124" s="2" t="s">
        <v>352</v>
      </c>
      <c r="AN124" s="2" t="s">
        <v>352</v>
      </c>
      <c r="AO124" s="2" t="s">
        <v>352</v>
      </c>
      <c r="AP124" s="2" t="s">
        <v>353</v>
      </c>
      <c r="AQ124" s="2" t="s">
        <v>354</v>
      </c>
      <c r="AR124" s="2" t="s">
        <v>355</v>
      </c>
      <c r="AS124" s="2" t="s">
        <v>355</v>
      </c>
      <c r="AU124" s="2" t="s">
        <v>351</v>
      </c>
      <c r="AV124" s="2" t="s">
        <v>351</v>
      </c>
      <c r="AW124" s="2" t="s">
        <v>351</v>
      </c>
      <c r="AX124" s="2" t="s">
        <v>351</v>
      </c>
      <c r="AY124" s="2" t="s">
        <v>351</v>
      </c>
      <c r="AZ124" s="2" t="s">
        <v>351</v>
      </c>
      <c r="BA124" s="2" t="s">
        <v>351</v>
      </c>
      <c r="BB124" s="2" t="s">
        <v>351</v>
      </c>
      <c r="BC124" s="3" t="s">
        <v>351</v>
      </c>
      <c r="BD124" s="3" t="s">
        <v>352</v>
      </c>
      <c r="BE124" s="3" t="s">
        <v>356</v>
      </c>
      <c r="BF124" s="2" t="s">
        <v>353</v>
      </c>
      <c r="BG124" s="2" t="s">
        <v>356</v>
      </c>
      <c r="BH124" s="2" t="s">
        <v>354</v>
      </c>
      <c r="BI124" s="2" t="s">
        <v>355</v>
      </c>
      <c r="BJ124" s="2" t="s">
        <v>355</v>
      </c>
      <c r="BL124" s="2" t="s">
        <v>60</v>
      </c>
      <c r="BM124" s="2" t="s">
        <v>347</v>
      </c>
      <c r="BO124" s="2" t="s">
        <v>355</v>
      </c>
      <c r="BP124" s="2" t="n">
        <v>40</v>
      </c>
    </row>
    <row r="125" customFormat="false" ht="15" hidden="true" customHeight="false" outlineLevel="0" collapsed="false">
      <c r="A125" s="1" t="n">
        <v>24</v>
      </c>
      <c r="B125" s="2" t="s">
        <v>151</v>
      </c>
      <c r="C125" s="2" t="n">
        <v>7</v>
      </c>
      <c r="D125" s="2" t="n">
        <v>3</v>
      </c>
      <c r="E125" s="2" t="n">
        <v>4</v>
      </c>
      <c r="F125" s="2" t="n">
        <v>7</v>
      </c>
      <c r="G125" s="2" t="s">
        <v>356</v>
      </c>
      <c r="H125" s="2" t="n">
        <v>80</v>
      </c>
      <c r="I125" s="2" t="s">
        <v>269</v>
      </c>
      <c r="J125" s="2" t="s">
        <v>270</v>
      </c>
      <c r="K125" s="2" t="n">
        <v>2</v>
      </c>
      <c r="L125" s="2" t="s">
        <v>115</v>
      </c>
      <c r="M125" s="2" t="s">
        <v>357</v>
      </c>
      <c r="N125" s="2" t="n">
        <v>24</v>
      </c>
      <c r="O125" s="2" t="s">
        <v>108</v>
      </c>
      <c r="P125" s="2" t="n">
        <v>70</v>
      </c>
      <c r="Q125" s="2" t="s">
        <v>108</v>
      </c>
      <c r="R125" s="2" t="n">
        <v>1</v>
      </c>
      <c r="S125" s="2" t="s">
        <v>108</v>
      </c>
      <c r="T125" s="2" t="n">
        <v>100</v>
      </c>
      <c r="U125" s="2" t="s">
        <v>108</v>
      </c>
      <c r="V125" s="2" t="n">
        <v>300</v>
      </c>
      <c r="X125" s="2" t="s">
        <v>107</v>
      </c>
      <c r="Y125" s="2" t="s">
        <v>146</v>
      </c>
      <c r="Z125" s="109" t="n">
        <v>1</v>
      </c>
      <c r="AA125" s="2" t="s">
        <v>358</v>
      </c>
      <c r="AB125" s="2" t="s">
        <v>321</v>
      </c>
      <c r="AC125" s="2" t="s">
        <v>358</v>
      </c>
      <c r="AD125" s="2" t="s">
        <v>358</v>
      </c>
      <c r="AE125" s="2" t="s">
        <v>359</v>
      </c>
      <c r="AF125" s="3" t="s">
        <v>358</v>
      </c>
      <c r="AG125" s="2" t="s">
        <v>358</v>
      </c>
      <c r="AH125" s="2" t="s">
        <v>358</v>
      </c>
      <c r="AI125" s="2" t="s">
        <v>358</v>
      </c>
      <c r="AJ125" s="2" t="s">
        <v>359</v>
      </c>
      <c r="AK125" s="2" t="s">
        <v>359</v>
      </c>
      <c r="AL125" s="2" t="s">
        <v>359</v>
      </c>
      <c r="AM125" s="2" t="s">
        <v>359</v>
      </c>
      <c r="AN125" s="2" t="s">
        <v>359</v>
      </c>
      <c r="AO125" s="2" t="s">
        <v>359</v>
      </c>
      <c r="AP125" s="2" t="s">
        <v>360</v>
      </c>
      <c r="AQ125" s="2" t="s">
        <v>361</v>
      </c>
      <c r="AR125" s="2" t="s">
        <v>362</v>
      </c>
      <c r="AS125" s="2" t="s">
        <v>362</v>
      </c>
      <c r="AU125" s="2" t="s">
        <v>358</v>
      </c>
      <c r="AV125" s="2" t="s">
        <v>358</v>
      </c>
      <c r="AW125" s="2" t="s">
        <v>358</v>
      </c>
      <c r="AX125" s="2" t="s">
        <v>358</v>
      </c>
      <c r="AY125" s="2" t="s">
        <v>358</v>
      </c>
      <c r="AZ125" s="2" t="s">
        <v>358</v>
      </c>
      <c r="BA125" s="2" t="s">
        <v>358</v>
      </c>
      <c r="BB125" s="2" t="s">
        <v>358</v>
      </c>
      <c r="BC125" s="3" t="s">
        <v>358</v>
      </c>
      <c r="BD125" s="3" t="s">
        <v>359</v>
      </c>
      <c r="BE125" s="3" t="s">
        <v>363</v>
      </c>
      <c r="BF125" s="2" t="s">
        <v>360</v>
      </c>
      <c r="BG125" s="2" t="s">
        <v>363</v>
      </c>
      <c r="BH125" s="2" t="s">
        <v>361</v>
      </c>
      <c r="BI125" s="2" t="s">
        <v>362</v>
      </c>
      <c r="BJ125" s="2" t="s">
        <v>362</v>
      </c>
      <c r="BL125" s="2" t="s">
        <v>346</v>
      </c>
      <c r="BM125" s="2" t="s">
        <v>60</v>
      </c>
      <c r="BO125" s="2" t="s">
        <v>362</v>
      </c>
      <c r="BP125" s="2" t="n">
        <v>50</v>
      </c>
    </row>
    <row r="126" customFormat="false" ht="15" hidden="true" customHeight="false" outlineLevel="0" collapsed="false">
      <c r="A126" s="1" t="n">
        <v>25</v>
      </c>
      <c r="B126" s="2" t="s">
        <v>181</v>
      </c>
      <c r="C126" s="2" t="n">
        <v>6</v>
      </c>
      <c r="D126" s="2" t="n">
        <v>3</v>
      </c>
      <c r="E126" s="2" t="n">
        <v>4</v>
      </c>
      <c r="F126" s="2" t="n">
        <v>7</v>
      </c>
      <c r="G126" s="2" t="s">
        <v>364</v>
      </c>
      <c r="H126" s="2" t="n">
        <v>90</v>
      </c>
      <c r="I126" s="2" t="s">
        <v>174</v>
      </c>
      <c r="J126" s="2" t="s">
        <v>175</v>
      </c>
      <c r="K126" s="2" t="n">
        <v>2</v>
      </c>
      <c r="L126" s="2" t="s">
        <v>115</v>
      </c>
      <c r="M126" s="2" t="s">
        <v>181</v>
      </c>
      <c r="N126" s="2" t="n">
        <v>25</v>
      </c>
      <c r="O126" s="2" t="s">
        <v>109</v>
      </c>
      <c r="P126" s="2" t="n">
        <v>70</v>
      </c>
      <c r="Q126" s="2" t="s">
        <v>109</v>
      </c>
      <c r="R126" s="2" t="n">
        <v>1</v>
      </c>
      <c r="S126" s="2" t="s">
        <v>109</v>
      </c>
      <c r="T126" s="2" t="n">
        <v>100</v>
      </c>
      <c r="U126" s="2" t="s">
        <v>109</v>
      </c>
      <c r="V126" s="2" t="n">
        <v>300</v>
      </c>
      <c r="X126" s="2" t="s">
        <v>108</v>
      </c>
      <c r="Y126" s="2" t="s">
        <v>146</v>
      </c>
      <c r="Z126" s="109" t="n">
        <v>3</v>
      </c>
      <c r="AA126" s="2" t="s">
        <v>112</v>
      </c>
      <c r="AB126" s="2" t="s">
        <v>321</v>
      </c>
      <c r="AC126" s="2" t="s">
        <v>112</v>
      </c>
      <c r="AD126" s="2" t="s">
        <v>112</v>
      </c>
      <c r="AE126" s="2" t="s">
        <v>230</v>
      </c>
      <c r="AF126" s="3" t="s">
        <v>112</v>
      </c>
      <c r="AG126" s="2" t="s">
        <v>112</v>
      </c>
      <c r="AH126" s="2" t="s">
        <v>112</v>
      </c>
      <c r="AI126" s="2" t="s">
        <v>112</v>
      </c>
      <c r="AJ126" s="2" t="s">
        <v>230</v>
      </c>
      <c r="AK126" s="2" t="s">
        <v>230</v>
      </c>
      <c r="AL126" s="2" t="s">
        <v>230</v>
      </c>
      <c r="AM126" s="2" t="s">
        <v>230</v>
      </c>
      <c r="AN126" s="2" t="s">
        <v>230</v>
      </c>
      <c r="AO126" s="2" t="s">
        <v>230</v>
      </c>
      <c r="AP126" s="2" t="s">
        <v>365</v>
      </c>
      <c r="AQ126" s="2" t="s">
        <v>366</v>
      </c>
      <c r="AR126" s="2" t="s">
        <v>367</v>
      </c>
      <c r="AS126" s="2" t="s">
        <v>367</v>
      </c>
      <c r="AU126" s="2" t="s">
        <v>112</v>
      </c>
      <c r="AV126" s="2" t="s">
        <v>112</v>
      </c>
      <c r="AW126" s="2" t="s">
        <v>112</v>
      </c>
      <c r="AX126" s="2" t="s">
        <v>112</v>
      </c>
      <c r="AY126" s="2" t="s">
        <v>112</v>
      </c>
      <c r="AZ126" s="2" t="s">
        <v>112</v>
      </c>
      <c r="BA126" s="2" t="s">
        <v>112</v>
      </c>
      <c r="BB126" s="2" t="s">
        <v>112</v>
      </c>
      <c r="BC126" s="3" t="s">
        <v>112</v>
      </c>
      <c r="BD126" s="3" t="s">
        <v>230</v>
      </c>
      <c r="BE126" s="3" t="s">
        <v>66</v>
      </c>
      <c r="BF126" s="2" t="s">
        <v>365</v>
      </c>
      <c r="BG126" s="2" t="s">
        <v>66</v>
      </c>
      <c r="BH126" s="2" t="s">
        <v>366</v>
      </c>
      <c r="BI126" s="2" t="s">
        <v>367</v>
      </c>
      <c r="BJ126" s="2" t="s">
        <v>367</v>
      </c>
      <c r="BL126" s="2" t="s">
        <v>345</v>
      </c>
      <c r="BM126" s="2" t="s">
        <v>346</v>
      </c>
      <c r="BO126" s="2" t="s">
        <v>367</v>
      </c>
      <c r="BP126" s="2" t="n">
        <v>60</v>
      </c>
    </row>
    <row r="127" customFormat="false" ht="15" hidden="true" customHeight="false" outlineLevel="0" collapsed="false">
      <c r="A127" s="1" t="n">
        <v>26</v>
      </c>
      <c r="B127" s="2" t="s">
        <v>210</v>
      </c>
      <c r="C127" s="2" t="n">
        <v>7</v>
      </c>
      <c r="D127" s="2" t="n">
        <v>3</v>
      </c>
      <c r="E127" s="2" t="n">
        <v>4</v>
      </c>
      <c r="F127" s="2" t="n">
        <v>8</v>
      </c>
      <c r="G127" s="2" t="s">
        <v>60</v>
      </c>
      <c r="H127" s="2" t="n">
        <v>100</v>
      </c>
      <c r="I127" s="2" t="s">
        <v>174</v>
      </c>
      <c r="J127" s="2" t="s">
        <v>175</v>
      </c>
      <c r="K127" s="2" t="n">
        <v>4</v>
      </c>
      <c r="L127" s="2" t="s">
        <v>115</v>
      </c>
      <c r="M127" s="2" t="s">
        <v>62</v>
      </c>
      <c r="N127" s="2" t="n">
        <v>26</v>
      </c>
      <c r="O127" s="2" t="s">
        <v>110</v>
      </c>
      <c r="P127" s="2" t="n">
        <v>50</v>
      </c>
      <c r="Q127" s="2" t="s">
        <v>110</v>
      </c>
      <c r="R127" s="2" t="n">
        <v>1</v>
      </c>
      <c r="S127" s="2" t="s">
        <v>110</v>
      </c>
      <c r="T127" s="2" t="n">
        <v>100</v>
      </c>
      <c r="U127" s="2" t="s">
        <v>110</v>
      </c>
      <c r="V127" s="2" t="n">
        <v>300</v>
      </c>
      <c r="X127" s="2" t="s">
        <v>109</v>
      </c>
      <c r="Y127" s="2" t="s">
        <v>146</v>
      </c>
      <c r="Z127" s="109" t="n">
        <v>3</v>
      </c>
      <c r="AA127" s="2" t="s">
        <v>368</v>
      </c>
      <c r="AB127" s="2" t="s">
        <v>321</v>
      </c>
      <c r="AC127" s="2" t="s">
        <v>368</v>
      </c>
      <c r="AD127" s="2" t="s">
        <v>368</v>
      </c>
      <c r="AE127" s="2" t="s">
        <v>369</v>
      </c>
      <c r="AF127" s="3" t="s">
        <v>368</v>
      </c>
      <c r="AG127" s="2" t="s">
        <v>368</v>
      </c>
      <c r="AH127" s="2" t="s">
        <v>368</v>
      </c>
      <c r="AI127" s="2" t="s">
        <v>368</v>
      </c>
      <c r="AJ127" s="2" t="s">
        <v>369</v>
      </c>
      <c r="AK127" s="2" t="s">
        <v>369</v>
      </c>
      <c r="AL127" s="2" t="s">
        <v>369</v>
      </c>
      <c r="AM127" s="2" t="s">
        <v>369</v>
      </c>
      <c r="AN127" s="2" t="s">
        <v>369</v>
      </c>
      <c r="AO127" s="2" t="s">
        <v>369</v>
      </c>
      <c r="AP127" s="2" t="s">
        <v>63</v>
      </c>
      <c r="AQ127" s="2" t="s">
        <v>370</v>
      </c>
      <c r="AR127" s="0"/>
      <c r="AS127" s="0"/>
      <c r="AU127" s="2" t="s">
        <v>368</v>
      </c>
      <c r="AV127" s="2" t="s">
        <v>368</v>
      </c>
      <c r="AW127" s="2" t="s">
        <v>368</v>
      </c>
      <c r="AX127" s="2" t="s">
        <v>368</v>
      </c>
      <c r="AY127" s="2" t="s">
        <v>368</v>
      </c>
      <c r="AZ127" s="2" t="s">
        <v>368</v>
      </c>
      <c r="BA127" s="2" t="s">
        <v>368</v>
      </c>
      <c r="BB127" s="2" t="s">
        <v>368</v>
      </c>
      <c r="BC127" s="3" t="s">
        <v>368</v>
      </c>
      <c r="BD127" s="3" t="s">
        <v>369</v>
      </c>
      <c r="BE127" s="3" t="s">
        <v>371</v>
      </c>
      <c r="BF127" s="2" t="s">
        <v>63</v>
      </c>
      <c r="BG127" s="2" t="s">
        <v>371</v>
      </c>
      <c r="BH127" s="2" t="s">
        <v>370</v>
      </c>
      <c r="BI127" s="0"/>
      <c r="BJ127" s="0"/>
      <c r="BL127" s="2" t="s">
        <v>352</v>
      </c>
      <c r="BM127" s="2" t="s">
        <v>345</v>
      </c>
      <c r="BO127" s="0"/>
    </row>
    <row r="128" customFormat="false" ht="15" hidden="true" customHeight="false" outlineLevel="0" collapsed="false">
      <c r="A128" s="1" t="n">
        <v>27</v>
      </c>
      <c r="B128" s="2" t="s">
        <v>235</v>
      </c>
      <c r="C128" s="2" t="n">
        <v>7</v>
      </c>
      <c r="D128" s="2" t="n">
        <v>3</v>
      </c>
      <c r="E128" s="2" t="n">
        <v>4</v>
      </c>
      <c r="F128" s="2" t="n">
        <v>7</v>
      </c>
      <c r="G128" s="2" t="s">
        <v>372</v>
      </c>
      <c r="H128" s="2" t="n">
        <v>110</v>
      </c>
      <c r="I128" s="2" t="s">
        <v>174</v>
      </c>
      <c r="J128" s="2" t="s">
        <v>175</v>
      </c>
      <c r="K128" s="2" t="n">
        <v>2</v>
      </c>
      <c r="L128" s="2" t="s">
        <v>115</v>
      </c>
      <c r="M128" s="2" t="s">
        <v>235</v>
      </c>
      <c r="O128" s="0"/>
      <c r="P128" s="0"/>
      <c r="Q128" s="0"/>
      <c r="R128" s="0"/>
      <c r="S128" s="0"/>
      <c r="X128" s="2" t="s">
        <v>110</v>
      </c>
      <c r="Y128" s="2" t="s">
        <v>146</v>
      </c>
      <c r="Z128" s="109" t="n">
        <v>1</v>
      </c>
      <c r="AA128" s="2" t="s">
        <v>373</v>
      </c>
      <c r="AB128" s="2" t="s">
        <v>321</v>
      </c>
      <c r="AC128" s="2" t="s">
        <v>373</v>
      </c>
      <c r="AD128" s="2" t="s">
        <v>373</v>
      </c>
      <c r="AE128" s="2" t="s">
        <v>68</v>
      </c>
      <c r="AF128" s="3" t="s">
        <v>373</v>
      </c>
      <c r="AG128" s="2" t="s">
        <v>373</v>
      </c>
      <c r="AH128" s="2" t="s">
        <v>373</v>
      </c>
      <c r="AI128" s="2" t="s">
        <v>373</v>
      </c>
      <c r="AJ128" s="2" t="s">
        <v>68</v>
      </c>
      <c r="AK128" s="2" t="s">
        <v>68</v>
      </c>
      <c r="AL128" s="2" t="s">
        <v>68</v>
      </c>
      <c r="AM128" s="2" t="s">
        <v>68</v>
      </c>
      <c r="AN128" s="2" t="s">
        <v>68</v>
      </c>
      <c r="AO128" s="2" t="s">
        <v>68</v>
      </c>
      <c r="AP128" s="2" t="s">
        <v>374</v>
      </c>
      <c r="AQ128" s="2" t="s">
        <v>283</v>
      </c>
      <c r="AR128" s="2" t="s">
        <v>345</v>
      </c>
      <c r="AS128" s="2" t="s">
        <v>346</v>
      </c>
      <c r="AU128" s="2" t="s">
        <v>373</v>
      </c>
      <c r="AV128" s="2" t="s">
        <v>373</v>
      </c>
      <c r="AW128" s="2" t="s">
        <v>373</v>
      </c>
      <c r="AX128" s="2" t="s">
        <v>373</v>
      </c>
      <c r="AY128" s="2" t="s">
        <v>373</v>
      </c>
      <c r="AZ128" s="2" t="s">
        <v>373</v>
      </c>
      <c r="BA128" s="2" t="s">
        <v>373</v>
      </c>
      <c r="BB128" s="2" t="s">
        <v>373</v>
      </c>
      <c r="BC128" s="3" t="s">
        <v>373</v>
      </c>
      <c r="BD128" s="3" t="s">
        <v>68</v>
      </c>
      <c r="BE128" s="3" t="s">
        <v>375</v>
      </c>
      <c r="BF128" s="2" t="s">
        <v>374</v>
      </c>
      <c r="BG128" s="2" t="s">
        <v>375</v>
      </c>
      <c r="BH128" s="2" t="s">
        <v>283</v>
      </c>
      <c r="BI128" s="2" t="s">
        <v>345</v>
      </c>
      <c r="BJ128" s="2" t="s">
        <v>60</v>
      </c>
      <c r="BL128" s="2" t="s">
        <v>359</v>
      </c>
      <c r="BM128" s="2" t="s">
        <v>354</v>
      </c>
      <c r="BO128" s="2" t="s">
        <v>349</v>
      </c>
    </row>
    <row r="129" customFormat="false" ht="15" hidden="true" customHeight="false" outlineLevel="0" collapsed="false">
      <c r="A129" s="1" t="n">
        <v>28</v>
      </c>
      <c r="B129" s="2" t="s">
        <v>122</v>
      </c>
      <c r="C129" s="2" t="n">
        <v>4</v>
      </c>
      <c r="D129" s="2" t="n">
        <v>3</v>
      </c>
      <c r="E129" s="2" t="n">
        <v>2</v>
      </c>
      <c r="F129" s="2" t="n">
        <v>9</v>
      </c>
      <c r="G129" s="2" t="s">
        <v>313</v>
      </c>
      <c r="H129" s="2" t="n">
        <v>70</v>
      </c>
      <c r="I129" s="2" t="s">
        <v>203</v>
      </c>
      <c r="J129" s="2" t="s">
        <v>204</v>
      </c>
      <c r="K129" s="2" t="n">
        <v>16</v>
      </c>
      <c r="L129" s="2" t="s">
        <v>115</v>
      </c>
      <c r="M129" s="2" t="s">
        <v>122</v>
      </c>
      <c r="O129" s="0"/>
      <c r="P129" s="0"/>
      <c r="Q129" s="0"/>
      <c r="R129" s="0"/>
      <c r="S129" s="0"/>
      <c r="AA129" s="2" t="s">
        <v>376</v>
      </c>
      <c r="AB129" s="2" t="s">
        <v>321</v>
      </c>
      <c r="AC129" s="2" t="s">
        <v>376</v>
      </c>
      <c r="AD129" s="2" t="s">
        <v>376</v>
      </c>
      <c r="AE129" s="2" t="s">
        <v>377</v>
      </c>
      <c r="AF129" s="3" t="s">
        <v>376</v>
      </c>
      <c r="AG129" s="2" t="s">
        <v>376</v>
      </c>
      <c r="AH129" s="2" t="s">
        <v>376</v>
      </c>
      <c r="AI129" s="2" t="s">
        <v>376</v>
      </c>
      <c r="AJ129" s="2" t="s">
        <v>377</v>
      </c>
      <c r="AK129" s="2" t="s">
        <v>377</v>
      </c>
      <c r="AL129" s="2" t="s">
        <v>377</v>
      </c>
      <c r="AM129" s="2" t="s">
        <v>377</v>
      </c>
      <c r="AN129" s="2" t="s">
        <v>377</v>
      </c>
      <c r="AO129" s="2" t="s">
        <v>377</v>
      </c>
      <c r="AP129" s="2" t="s">
        <v>378</v>
      </c>
      <c r="AQ129" s="2" t="s">
        <v>379</v>
      </c>
      <c r="AR129" s="2" t="s">
        <v>351</v>
      </c>
      <c r="AS129" s="2" t="s">
        <v>353</v>
      </c>
      <c r="AU129" s="2" t="s">
        <v>376</v>
      </c>
      <c r="AV129" s="2" t="s">
        <v>376</v>
      </c>
      <c r="AW129" s="2" t="s">
        <v>376</v>
      </c>
      <c r="AX129" s="2" t="s">
        <v>376</v>
      </c>
      <c r="AY129" s="2" t="s">
        <v>376</v>
      </c>
      <c r="AZ129" s="2" t="s">
        <v>376</v>
      </c>
      <c r="BA129" s="2" t="s">
        <v>376</v>
      </c>
      <c r="BB129" s="2" t="s">
        <v>376</v>
      </c>
      <c r="BC129" s="3" t="s">
        <v>376</v>
      </c>
      <c r="BD129" s="3" t="s">
        <v>377</v>
      </c>
      <c r="BE129" s="3" t="s">
        <v>380</v>
      </c>
      <c r="BF129" s="2" t="s">
        <v>378</v>
      </c>
      <c r="BG129" s="2" t="s">
        <v>380</v>
      </c>
      <c r="BH129" s="2" t="s">
        <v>379</v>
      </c>
      <c r="BI129" s="2" t="s">
        <v>351</v>
      </c>
      <c r="BJ129" s="2" t="s">
        <v>352</v>
      </c>
      <c r="BL129" s="2" t="s">
        <v>351</v>
      </c>
      <c r="BM129" s="2" t="s">
        <v>352</v>
      </c>
      <c r="BO129" s="2" t="s">
        <v>60</v>
      </c>
    </row>
    <row r="130" customFormat="false" ht="15" hidden="true" customHeight="false" outlineLevel="0" collapsed="false">
      <c r="A130" s="1" t="n">
        <v>29</v>
      </c>
      <c r="B130" s="2" t="s">
        <v>152</v>
      </c>
      <c r="C130" s="2" t="n">
        <v>6</v>
      </c>
      <c r="D130" s="2" t="n">
        <v>3</v>
      </c>
      <c r="E130" s="2" t="n">
        <v>3</v>
      </c>
      <c r="F130" s="2" t="n">
        <v>8</v>
      </c>
      <c r="G130" s="2" t="s">
        <v>381</v>
      </c>
      <c r="H130" s="2" t="n">
        <v>80</v>
      </c>
      <c r="I130" s="2" t="s">
        <v>144</v>
      </c>
      <c r="J130" s="2" t="s">
        <v>145</v>
      </c>
      <c r="K130" s="2" t="n">
        <v>2</v>
      </c>
      <c r="L130" s="2" t="s">
        <v>115</v>
      </c>
      <c r="M130" s="2" t="s">
        <v>357</v>
      </c>
      <c r="O130" s="0"/>
      <c r="P130" s="0"/>
      <c r="Q130" s="0"/>
      <c r="R130" s="0"/>
      <c r="S130" s="0"/>
      <c r="AA130" s="2" t="s">
        <v>382</v>
      </c>
      <c r="AB130" s="2" t="s">
        <v>321</v>
      </c>
      <c r="AC130" s="2" t="s">
        <v>382</v>
      </c>
      <c r="AD130" s="2" t="s">
        <v>382</v>
      </c>
      <c r="AE130" s="2" t="s">
        <v>383</v>
      </c>
      <c r="AF130" s="3" t="s">
        <v>382</v>
      </c>
      <c r="AG130" s="2" t="s">
        <v>382</v>
      </c>
      <c r="AH130" s="2" t="s">
        <v>382</v>
      </c>
      <c r="AI130" s="2" t="s">
        <v>382</v>
      </c>
      <c r="AJ130" s="2" t="s">
        <v>383</v>
      </c>
      <c r="AK130" s="2" t="s">
        <v>383</v>
      </c>
      <c r="AL130" s="2" t="s">
        <v>383</v>
      </c>
      <c r="AM130" s="2" t="s">
        <v>383</v>
      </c>
      <c r="AN130" s="2" t="s">
        <v>383</v>
      </c>
      <c r="AO130" s="2" t="s">
        <v>383</v>
      </c>
      <c r="AP130" s="2" t="s">
        <v>384</v>
      </c>
      <c r="AQ130" s="2" t="s">
        <v>385</v>
      </c>
      <c r="AR130" s="2" t="s">
        <v>358</v>
      </c>
      <c r="AS130" s="2" t="s">
        <v>360</v>
      </c>
      <c r="AU130" s="2" t="s">
        <v>382</v>
      </c>
      <c r="AV130" s="2" t="s">
        <v>382</v>
      </c>
      <c r="AW130" s="2" t="s">
        <v>382</v>
      </c>
      <c r="AX130" s="2" t="s">
        <v>382</v>
      </c>
      <c r="AY130" s="2" t="s">
        <v>382</v>
      </c>
      <c r="AZ130" s="2" t="s">
        <v>382</v>
      </c>
      <c r="BA130" s="2" t="s">
        <v>382</v>
      </c>
      <c r="BB130" s="2" t="s">
        <v>382</v>
      </c>
      <c r="BC130" s="3" t="s">
        <v>382</v>
      </c>
      <c r="BD130" s="3" t="s">
        <v>383</v>
      </c>
      <c r="BF130" s="2" t="s">
        <v>384</v>
      </c>
      <c r="BG130" s="2" t="s">
        <v>346</v>
      </c>
      <c r="BH130" s="2" t="s">
        <v>385</v>
      </c>
      <c r="BI130" s="2" t="s">
        <v>358</v>
      </c>
      <c r="BJ130" s="2" t="s">
        <v>359</v>
      </c>
      <c r="BL130" s="2" t="s">
        <v>358</v>
      </c>
      <c r="BM130" s="2" t="s">
        <v>359</v>
      </c>
      <c r="BO130" s="2" t="s">
        <v>346</v>
      </c>
    </row>
    <row r="131" customFormat="false" ht="15" hidden="true" customHeight="false" outlineLevel="0" collapsed="false">
      <c r="A131" s="1" t="n">
        <v>30</v>
      </c>
      <c r="B131" s="2" t="s">
        <v>182</v>
      </c>
      <c r="C131" s="2" t="n">
        <v>5</v>
      </c>
      <c r="D131" s="2" t="n">
        <v>3</v>
      </c>
      <c r="E131" s="2" t="n">
        <v>3</v>
      </c>
      <c r="F131" s="2" t="n">
        <v>9</v>
      </c>
      <c r="G131" s="2" t="s">
        <v>386</v>
      </c>
      <c r="H131" s="2" t="n">
        <v>80</v>
      </c>
      <c r="I131" s="2" t="s">
        <v>203</v>
      </c>
      <c r="J131" s="2" t="s">
        <v>204</v>
      </c>
      <c r="K131" s="2" t="n">
        <v>2</v>
      </c>
      <c r="L131" s="2" t="s">
        <v>115</v>
      </c>
      <c r="M131" s="2" t="s">
        <v>62</v>
      </c>
      <c r="O131" s="0"/>
      <c r="P131" s="0"/>
      <c r="Q131" s="0"/>
      <c r="R131" s="0"/>
      <c r="S131" s="0"/>
      <c r="AA131" s="2" t="s">
        <v>387</v>
      </c>
      <c r="AB131" s="2" t="s">
        <v>321</v>
      </c>
      <c r="AC131" s="2" t="s">
        <v>387</v>
      </c>
      <c r="AD131" s="2" t="s">
        <v>387</v>
      </c>
      <c r="AE131" s="2" t="s">
        <v>388</v>
      </c>
      <c r="AF131" s="3" t="s">
        <v>387</v>
      </c>
      <c r="AG131" s="2" t="s">
        <v>387</v>
      </c>
      <c r="AH131" s="2" t="s">
        <v>387</v>
      </c>
      <c r="AI131" s="2" t="s">
        <v>387</v>
      </c>
      <c r="AJ131" s="2" t="s">
        <v>388</v>
      </c>
      <c r="AK131" s="2" t="s">
        <v>388</v>
      </c>
      <c r="AL131" s="2" t="s">
        <v>388</v>
      </c>
      <c r="AM131" s="2" t="s">
        <v>388</v>
      </c>
      <c r="AN131" s="2" t="s">
        <v>388</v>
      </c>
      <c r="AO131" s="2" t="s">
        <v>388</v>
      </c>
      <c r="AP131" s="2" t="s">
        <v>389</v>
      </c>
      <c r="AQ131" s="2" t="s">
        <v>390</v>
      </c>
      <c r="AR131" s="2" t="s">
        <v>112</v>
      </c>
      <c r="AS131" s="2" t="s">
        <v>365</v>
      </c>
      <c r="AU131" s="2" t="s">
        <v>387</v>
      </c>
      <c r="AV131" s="2" t="s">
        <v>387</v>
      </c>
      <c r="AW131" s="2" t="s">
        <v>387</v>
      </c>
      <c r="AX131" s="2" t="s">
        <v>387</v>
      </c>
      <c r="AY131" s="2" t="s">
        <v>387</v>
      </c>
      <c r="AZ131" s="2" t="s">
        <v>387</v>
      </c>
      <c r="BA131" s="2" t="s">
        <v>387</v>
      </c>
      <c r="BB131" s="2" t="s">
        <v>387</v>
      </c>
      <c r="BC131" s="3" t="s">
        <v>387</v>
      </c>
      <c r="BD131" s="3" t="s">
        <v>388</v>
      </c>
      <c r="BF131" s="2" t="s">
        <v>389</v>
      </c>
      <c r="BG131" s="2" t="s">
        <v>353</v>
      </c>
      <c r="BH131" s="2" t="s">
        <v>390</v>
      </c>
      <c r="BI131" s="2" t="s">
        <v>112</v>
      </c>
      <c r="BJ131" s="2" t="s">
        <v>230</v>
      </c>
      <c r="BL131" s="2" t="s">
        <v>112</v>
      </c>
      <c r="BM131" s="2" t="s">
        <v>361</v>
      </c>
      <c r="BO131" s="2" t="s">
        <v>345</v>
      </c>
    </row>
    <row r="132" customFormat="false" ht="15" hidden="true" customHeight="false" outlineLevel="0" collapsed="false">
      <c r="A132" s="1" t="n">
        <v>31</v>
      </c>
      <c r="B132" s="2" t="s">
        <v>211</v>
      </c>
      <c r="C132" s="2" t="n">
        <v>5</v>
      </c>
      <c r="D132" s="2" t="n">
        <v>3</v>
      </c>
      <c r="E132" s="2" t="n">
        <v>2</v>
      </c>
      <c r="F132" s="2" t="n">
        <v>8</v>
      </c>
      <c r="G132" s="2" t="s">
        <v>391</v>
      </c>
      <c r="H132" s="2" t="n">
        <v>90</v>
      </c>
      <c r="I132" s="2" t="s">
        <v>203</v>
      </c>
      <c r="J132" s="2" t="s">
        <v>204</v>
      </c>
      <c r="K132" s="2" t="n">
        <v>2</v>
      </c>
      <c r="L132" s="2" t="s">
        <v>115</v>
      </c>
      <c r="M132" s="2" t="s">
        <v>211</v>
      </c>
      <c r="O132" s="2" t="s">
        <v>392</v>
      </c>
      <c r="P132" s="2" t="s">
        <v>393</v>
      </c>
      <c r="Q132" s="2" t="s">
        <v>49</v>
      </c>
      <c r="R132" s="2" t="s">
        <v>50</v>
      </c>
      <c r="S132" s="2" t="s">
        <v>41</v>
      </c>
      <c r="AA132" s="2" t="s">
        <v>394</v>
      </c>
      <c r="AB132" s="2" t="s">
        <v>321</v>
      </c>
      <c r="AC132" s="2" t="s">
        <v>394</v>
      </c>
      <c r="AD132" s="2" t="s">
        <v>394</v>
      </c>
      <c r="AE132" s="2" t="s">
        <v>395</v>
      </c>
      <c r="AF132" s="3" t="s">
        <v>394</v>
      </c>
      <c r="AG132" s="2" t="s">
        <v>394</v>
      </c>
      <c r="AH132" s="2" t="s">
        <v>394</v>
      </c>
      <c r="AI132" s="2" t="s">
        <v>394</v>
      </c>
      <c r="AJ132" s="2" t="s">
        <v>395</v>
      </c>
      <c r="AK132" s="2" t="s">
        <v>395</v>
      </c>
      <c r="AL132" s="2" t="s">
        <v>395</v>
      </c>
      <c r="AM132" s="2" t="s">
        <v>395</v>
      </c>
      <c r="AN132" s="2" t="s">
        <v>395</v>
      </c>
      <c r="AO132" s="2" t="s">
        <v>395</v>
      </c>
      <c r="AP132" s="2" t="s">
        <v>396</v>
      </c>
      <c r="AQ132" s="2" t="s">
        <v>397</v>
      </c>
      <c r="AR132" s="2" t="s">
        <v>368</v>
      </c>
      <c r="AS132" s="2" t="s">
        <v>63</v>
      </c>
      <c r="AU132" s="2" t="s">
        <v>394</v>
      </c>
      <c r="AV132" s="2" t="s">
        <v>394</v>
      </c>
      <c r="AW132" s="2" t="s">
        <v>394</v>
      </c>
      <c r="AX132" s="2" t="s">
        <v>394</v>
      </c>
      <c r="AY132" s="2" t="s">
        <v>394</v>
      </c>
      <c r="AZ132" s="2" t="s">
        <v>394</v>
      </c>
      <c r="BA132" s="2" t="s">
        <v>394</v>
      </c>
      <c r="BB132" s="2" t="s">
        <v>394</v>
      </c>
      <c r="BC132" s="3" t="s">
        <v>394</v>
      </c>
      <c r="BD132" s="3" t="s">
        <v>395</v>
      </c>
      <c r="BF132" s="2" t="s">
        <v>396</v>
      </c>
      <c r="BG132" s="2" t="s">
        <v>360</v>
      </c>
      <c r="BH132" s="2" t="s">
        <v>397</v>
      </c>
      <c r="BI132" s="2" t="s">
        <v>368</v>
      </c>
      <c r="BJ132" s="2" t="s">
        <v>369</v>
      </c>
      <c r="BL132" s="2" t="s">
        <v>356</v>
      </c>
      <c r="BM132" s="2" t="s">
        <v>351</v>
      </c>
      <c r="BO132" s="2" t="s">
        <v>352</v>
      </c>
    </row>
    <row r="133" customFormat="false" ht="15" hidden="true" customHeight="false" outlineLevel="0" collapsed="false">
      <c r="A133" s="1" t="n">
        <v>32</v>
      </c>
      <c r="B133" s="2" t="s">
        <v>236</v>
      </c>
      <c r="C133" s="2" t="n">
        <v>4</v>
      </c>
      <c r="D133" s="2" t="n">
        <v>7</v>
      </c>
      <c r="E133" s="2" t="n">
        <v>1</v>
      </c>
      <c r="F133" s="2" t="n">
        <v>10</v>
      </c>
      <c r="G133" s="2" t="s">
        <v>398</v>
      </c>
      <c r="H133" s="2" t="n">
        <v>160</v>
      </c>
      <c r="I133" s="2" t="s">
        <v>270</v>
      </c>
      <c r="J133" s="2" t="s">
        <v>269</v>
      </c>
      <c r="K133" s="2" t="n">
        <v>1</v>
      </c>
      <c r="L133" s="2" t="s">
        <v>115</v>
      </c>
      <c r="M133" s="2" t="s">
        <v>236</v>
      </c>
      <c r="O133" s="2" t="n">
        <v>1</v>
      </c>
      <c r="P133" s="114" t="n">
        <v>1100</v>
      </c>
      <c r="Q133" s="2" t="n">
        <v>60</v>
      </c>
      <c r="R133" s="2" t="n">
        <v>40</v>
      </c>
      <c r="S133" s="2" t="n">
        <v>40</v>
      </c>
      <c r="AA133" s="2" t="s">
        <v>399</v>
      </c>
      <c r="AB133" s="2" t="s">
        <v>400</v>
      </c>
      <c r="AC133" s="0"/>
      <c r="AD133" s="2" t="s">
        <v>347</v>
      </c>
      <c r="AE133" s="2" t="s">
        <v>61</v>
      </c>
      <c r="AF133" s="3" t="s">
        <v>60</v>
      </c>
      <c r="AG133" s="2" t="s">
        <v>60</v>
      </c>
      <c r="AH133" s="2" t="s">
        <v>60</v>
      </c>
      <c r="AI133" s="2" t="s">
        <v>60</v>
      </c>
      <c r="AJ133" s="2" t="s">
        <v>61</v>
      </c>
      <c r="AK133" s="2" t="s">
        <v>61</v>
      </c>
      <c r="AL133" s="2" t="s">
        <v>61</v>
      </c>
      <c r="AM133" s="2" t="s">
        <v>61</v>
      </c>
      <c r="AN133" s="2" t="s">
        <v>61</v>
      </c>
      <c r="AO133" s="2" t="s">
        <v>61</v>
      </c>
      <c r="AQ133" s="2" t="s">
        <v>346</v>
      </c>
      <c r="AR133" s="2" t="s">
        <v>373</v>
      </c>
      <c r="AS133" s="2" t="s">
        <v>374</v>
      </c>
      <c r="AV133" s="2" t="s">
        <v>349</v>
      </c>
      <c r="AW133" s="2" t="s">
        <v>347</v>
      </c>
      <c r="AX133" s="2" t="s">
        <v>346</v>
      </c>
      <c r="AY133" s="2" t="s">
        <v>347</v>
      </c>
      <c r="AZ133" s="2" t="s">
        <v>349</v>
      </c>
      <c r="BA133" s="2" t="s">
        <v>347</v>
      </c>
      <c r="BB133" s="2" t="s">
        <v>60</v>
      </c>
      <c r="BC133" s="3" t="s">
        <v>60</v>
      </c>
      <c r="BD133" s="3" t="s">
        <v>61</v>
      </c>
      <c r="BG133" s="2" t="s">
        <v>365</v>
      </c>
      <c r="BH133" s="2" t="s">
        <v>349</v>
      </c>
      <c r="BI133" s="2" t="s">
        <v>373</v>
      </c>
      <c r="BJ133" s="2" t="s">
        <v>68</v>
      </c>
      <c r="BL133" s="2" t="s">
        <v>230</v>
      </c>
      <c r="BM133" s="2" t="s">
        <v>358</v>
      </c>
      <c r="BO133" s="2" t="s">
        <v>359</v>
      </c>
    </row>
    <row r="134" customFormat="false" ht="15" hidden="true" customHeight="false" outlineLevel="0" collapsed="false">
      <c r="A134" s="1" t="n">
        <v>33</v>
      </c>
      <c r="B134" s="2" t="s">
        <v>123</v>
      </c>
      <c r="C134" s="2" t="n">
        <v>6</v>
      </c>
      <c r="D134" s="2" t="n">
        <v>3</v>
      </c>
      <c r="E134" s="2" t="n">
        <v>4</v>
      </c>
      <c r="F134" s="2" t="n">
        <v>7</v>
      </c>
      <c r="G134" s="2" t="s">
        <v>299</v>
      </c>
      <c r="H134" s="2" t="n">
        <v>60</v>
      </c>
      <c r="I134" s="2" t="s">
        <v>174</v>
      </c>
      <c r="J134" s="2" t="s">
        <v>175</v>
      </c>
      <c r="K134" s="2" t="n">
        <v>16</v>
      </c>
      <c r="L134" s="2" t="s">
        <v>115</v>
      </c>
      <c r="M134" s="2" t="s">
        <v>350</v>
      </c>
      <c r="O134" s="2" t="n">
        <v>2</v>
      </c>
      <c r="P134" s="114" t="n">
        <v>1100</v>
      </c>
      <c r="Q134" s="2" t="n">
        <v>100</v>
      </c>
      <c r="R134" s="2" t="n">
        <v>50</v>
      </c>
      <c r="S134" s="2" t="n">
        <v>40</v>
      </c>
      <c r="AA134" s="2" t="s">
        <v>326</v>
      </c>
      <c r="AB134" s="2" t="s">
        <v>400</v>
      </c>
      <c r="AC134" s="0"/>
      <c r="AD134" s="2" t="s">
        <v>354</v>
      </c>
      <c r="AE134" s="2" t="s">
        <v>401</v>
      </c>
      <c r="AF134" s="3" t="s">
        <v>352</v>
      </c>
      <c r="AG134" s="2" t="s">
        <v>352</v>
      </c>
      <c r="AH134" s="2" t="s">
        <v>352</v>
      </c>
      <c r="AI134" s="2" t="s">
        <v>352</v>
      </c>
      <c r="AJ134" s="2" t="s">
        <v>401</v>
      </c>
      <c r="AK134" s="2" t="s">
        <v>401</v>
      </c>
      <c r="AL134" s="2" t="s">
        <v>401</v>
      </c>
      <c r="AM134" s="2" t="s">
        <v>401</v>
      </c>
      <c r="AN134" s="2" t="s">
        <v>401</v>
      </c>
      <c r="AO134" s="2" t="s">
        <v>401</v>
      </c>
      <c r="AQ134" s="2" t="s">
        <v>353</v>
      </c>
      <c r="AR134" s="2" t="s">
        <v>376</v>
      </c>
      <c r="AS134" s="2" t="s">
        <v>378</v>
      </c>
      <c r="AV134" s="2" t="s">
        <v>356</v>
      </c>
      <c r="AW134" s="2" t="s">
        <v>354</v>
      </c>
      <c r="AX134" s="2" t="s">
        <v>353</v>
      </c>
      <c r="AY134" s="2" t="s">
        <v>354</v>
      </c>
      <c r="AZ134" s="2" t="s">
        <v>356</v>
      </c>
      <c r="BA134" s="2" t="s">
        <v>354</v>
      </c>
      <c r="BB134" s="2" t="s">
        <v>352</v>
      </c>
      <c r="BC134" s="3" t="s">
        <v>352</v>
      </c>
      <c r="BD134" s="3" t="s">
        <v>401</v>
      </c>
      <c r="BG134" s="2" t="s">
        <v>63</v>
      </c>
      <c r="BH134" s="2" t="s">
        <v>356</v>
      </c>
      <c r="BI134" s="2" t="s">
        <v>376</v>
      </c>
      <c r="BJ134" s="2" t="s">
        <v>377</v>
      </c>
      <c r="BL134" s="2" t="s">
        <v>369</v>
      </c>
      <c r="BM134" s="2" t="s">
        <v>112</v>
      </c>
      <c r="BO134" s="2" t="s">
        <v>351</v>
      </c>
    </row>
    <row r="135" customFormat="false" ht="15" hidden="true" customHeight="false" outlineLevel="0" collapsed="false">
      <c r="A135" s="1" t="n">
        <v>34</v>
      </c>
      <c r="B135" s="2" t="s">
        <v>153</v>
      </c>
      <c r="C135" s="2" t="n">
        <v>6</v>
      </c>
      <c r="D135" s="2" t="n">
        <v>3</v>
      </c>
      <c r="E135" s="2" t="n">
        <v>4</v>
      </c>
      <c r="F135" s="2" t="n">
        <v>7</v>
      </c>
      <c r="G135" s="2" t="s">
        <v>375</v>
      </c>
      <c r="H135" s="2" t="n">
        <v>70</v>
      </c>
      <c r="I135" s="2" t="s">
        <v>269</v>
      </c>
      <c r="J135" s="2" t="s">
        <v>270</v>
      </c>
      <c r="K135" s="2" t="n">
        <v>2</v>
      </c>
      <c r="L135" s="2" t="s">
        <v>115</v>
      </c>
      <c r="M135" s="2" t="s">
        <v>65</v>
      </c>
      <c r="O135" s="2" t="n">
        <v>3</v>
      </c>
      <c r="P135" s="114" t="n">
        <v>1100</v>
      </c>
      <c r="Q135" s="2" t="n">
        <v>150</v>
      </c>
      <c r="R135" s="2" t="n">
        <v>50</v>
      </c>
      <c r="S135" s="2" t="n">
        <v>40</v>
      </c>
      <c r="AA135" s="2" t="s">
        <v>402</v>
      </c>
      <c r="AB135" s="2" t="s">
        <v>400</v>
      </c>
      <c r="AC135" s="0"/>
      <c r="AD135" s="2" t="s">
        <v>361</v>
      </c>
      <c r="AE135" s="2" t="s">
        <v>64</v>
      </c>
      <c r="AF135" s="3" t="s">
        <v>359</v>
      </c>
      <c r="AG135" s="2" t="s">
        <v>359</v>
      </c>
      <c r="AH135" s="2" t="s">
        <v>359</v>
      </c>
      <c r="AI135" s="2" t="s">
        <v>359</v>
      </c>
      <c r="AJ135" s="2" t="s">
        <v>64</v>
      </c>
      <c r="AK135" s="2" t="s">
        <v>64</v>
      </c>
      <c r="AL135" s="2" t="s">
        <v>64</v>
      </c>
      <c r="AM135" s="2" t="s">
        <v>64</v>
      </c>
      <c r="AN135" s="2" t="s">
        <v>64</v>
      </c>
      <c r="AO135" s="2" t="s">
        <v>64</v>
      </c>
      <c r="AQ135" s="2" t="s">
        <v>360</v>
      </c>
      <c r="AR135" s="2" t="s">
        <v>382</v>
      </c>
      <c r="AS135" s="2" t="s">
        <v>384</v>
      </c>
      <c r="AV135" s="2" t="s">
        <v>363</v>
      </c>
      <c r="AW135" s="2" t="s">
        <v>361</v>
      </c>
      <c r="AX135" s="2" t="s">
        <v>360</v>
      </c>
      <c r="AY135" s="2" t="s">
        <v>361</v>
      </c>
      <c r="AZ135" s="2" t="s">
        <v>363</v>
      </c>
      <c r="BA135" s="2" t="s">
        <v>361</v>
      </c>
      <c r="BB135" s="2" t="s">
        <v>359</v>
      </c>
      <c r="BC135" s="3" t="s">
        <v>359</v>
      </c>
      <c r="BD135" s="3" t="s">
        <v>64</v>
      </c>
      <c r="BG135" s="2" t="s">
        <v>374</v>
      </c>
      <c r="BH135" s="2" t="s">
        <v>363</v>
      </c>
      <c r="BI135" s="2" t="s">
        <v>382</v>
      </c>
      <c r="BJ135" s="2" t="s">
        <v>383</v>
      </c>
      <c r="BL135" s="2" t="s">
        <v>353</v>
      </c>
      <c r="BM135" s="2" t="s">
        <v>356</v>
      </c>
      <c r="BO135" s="2" t="s">
        <v>358</v>
      </c>
    </row>
    <row r="136" customFormat="false" ht="15" hidden="true" customHeight="false" outlineLevel="0" collapsed="false">
      <c r="A136" s="1" t="n">
        <v>35</v>
      </c>
      <c r="B136" s="2" t="s">
        <v>183</v>
      </c>
      <c r="C136" s="2" t="n">
        <v>8</v>
      </c>
      <c r="D136" s="2" t="n">
        <v>3</v>
      </c>
      <c r="E136" s="2" t="n">
        <v>4</v>
      </c>
      <c r="F136" s="2" t="n">
        <v>7</v>
      </c>
      <c r="G136" s="2" t="s">
        <v>403</v>
      </c>
      <c r="H136" s="2" t="n">
        <v>100</v>
      </c>
      <c r="I136" s="2" t="s">
        <v>174</v>
      </c>
      <c r="J136" s="2" t="s">
        <v>175</v>
      </c>
      <c r="K136" s="2" t="n">
        <v>4</v>
      </c>
      <c r="L136" s="2" t="s">
        <v>115</v>
      </c>
      <c r="M136" s="2" t="s">
        <v>176</v>
      </c>
      <c r="O136" s="1" t="n">
        <v>4</v>
      </c>
      <c r="P136" s="108" t="n">
        <v>1100</v>
      </c>
      <c r="Q136" s="1" t="n">
        <v>150</v>
      </c>
      <c r="R136" s="1" t="n">
        <v>70</v>
      </c>
      <c r="S136" s="1" t="n">
        <v>40</v>
      </c>
      <c r="AA136" s="2" t="s">
        <v>404</v>
      </c>
      <c r="AB136" s="2" t="s">
        <v>400</v>
      </c>
      <c r="AC136" s="0"/>
      <c r="AD136" s="2" t="s">
        <v>366</v>
      </c>
      <c r="AE136" s="2" t="s">
        <v>252</v>
      </c>
      <c r="AF136" s="3" t="s">
        <v>230</v>
      </c>
      <c r="AG136" s="2" t="s">
        <v>230</v>
      </c>
      <c r="AH136" s="2" t="s">
        <v>230</v>
      </c>
      <c r="AI136" s="2" t="s">
        <v>230</v>
      </c>
      <c r="AJ136" s="2" t="s">
        <v>252</v>
      </c>
      <c r="AK136" s="2" t="s">
        <v>252</v>
      </c>
      <c r="AL136" s="2" t="s">
        <v>252</v>
      </c>
      <c r="AM136" s="2" t="s">
        <v>252</v>
      </c>
      <c r="AN136" s="2" t="s">
        <v>252</v>
      </c>
      <c r="AO136" s="2" t="s">
        <v>252</v>
      </c>
      <c r="AQ136" s="2" t="s">
        <v>365</v>
      </c>
      <c r="AR136" s="2" t="s">
        <v>387</v>
      </c>
      <c r="AS136" s="2" t="s">
        <v>389</v>
      </c>
      <c r="AV136" s="2" t="s">
        <v>66</v>
      </c>
      <c r="AW136" s="2" t="s">
        <v>366</v>
      </c>
      <c r="AX136" s="2" t="s">
        <v>365</v>
      </c>
      <c r="AY136" s="2" t="s">
        <v>366</v>
      </c>
      <c r="AZ136" s="2" t="s">
        <v>66</v>
      </c>
      <c r="BA136" s="2" t="s">
        <v>366</v>
      </c>
      <c r="BB136" s="2" t="s">
        <v>230</v>
      </c>
      <c r="BC136" s="3" t="s">
        <v>230</v>
      </c>
      <c r="BD136" s="3" t="s">
        <v>252</v>
      </c>
      <c r="BG136" s="2" t="s">
        <v>378</v>
      </c>
      <c r="BH136" s="2" t="s">
        <v>66</v>
      </c>
      <c r="BI136" s="2" t="s">
        <v>387</v>
      </c>
      <c r="BJ136" s="2" t="s">
        <v>388</v>
      </c>
      <c r="BL136" s="2" t="s">
        <v>360</v>
      </c>
      <c r="BM136" s="2" t="s">
        <v>366</v>
      </c>
      <c r="BO136" s="2" t="s">
        <v>112</v>
      </c>
    </row>
    <row r="137" customFormat="false" ht="15" hidden="true" customHeight="false" outlineLevel="0" collapsed="false">
      <c r="A137" s="1" t="n">
        <v>36</v>
      </c>
      <c r="B137" s="2" t="s">
        <v>212</v>
      </c>
      <c r="C137" s="2" t="n">
        <v>7</v>
      </c>
      <c r="D137" s="2" t="n">
        <v>3</v>
      </c>
      <c r="E137" s="2" t="n">
        <v>4</v>
      </c>
      <c r="F137" s="2" t="n">
        <v>8</v>
      </c>
      <c r="G137" s="2" t="s">
        <v>405</v>
      </c>
      <c r="H137" s="2" t="n">
        <v>110</v>
      </c>
      <c r="I137" s="2" t="s">
        <v>174</v>
      </c>
      <c r="J137" s="2" t="s">
        <v>175</v>
      </c>
      <c r="K137" s="2" t="n">
        <v>2</v>
      </c>
      <c r="L137" s="2" t="s">
        <v>115</v>
      </c>
      <c r="M137" s="2" t="s">
        <v>62</v>
      </c>
      <c r="AA137" s="2" t="s">
        <v>406</v>
      </c>
      <c r="AB137" s="2" t="s">
        <v>400</v>
      </c>
      <c r="AC137" s="0"/>
      <c r="AD137" s="2" t="s">
        <v>370</v>
      </c>
      <c r="AE137" s="0"/>
      <c r="AF137" s="3" t="s">
        <v>369</v>
      </c>
      <c r="AG137" s="2" t="s">
        <v>369</v>
      </c>
      <c r="AH137" s="2" t="s">
        <v>369</v>
      </c>
      <c r="AI137" s="2" t="s">
        <v>369</v>
      </c>
      <c r="AJ137" s="2" t="s">
        <v>347</v>
      </c>
      <c r="AK137" s="2" t="s">
        <v>349</v>
      </c>
      <c r="AL137" s="2" t="s">
        <v>347</v>
      </c>
      <c r="AM137" s="2" t="s">
        <v>346</v>
      </c>
      <c r="AN137" s="2" t="s">
        <v>347</v>
      </c>
      <c r="AO137" s="2" t="s">
        <v>347</v>
      </c>
      <c r="AQ137" s="2" t="s">
        <v>63</v>
      </c>
      <c r="AR137" s="2" t="s">
        <v>394</v>
      </c>
      <c r="AS137" s="2" t="s">
        <v>396</v>
      </c>
      <c r="AV137" s="2" t="s">
        <v>371</v>
      </c>
      <c r="AW137" s="2" t="s">
        <v>370</v>
      </c>
      <c r="AX137" s="2" t="s">
        <v>63</v>
      </c>
      <c r="AY137" s="2" t="s">
        <v>370</v>
      </c>
      <c r="AZ137" s="2" t="s">
        <v>371</v>
      </c>
      <c r="BA137" s="2" t="s">
        <v>370</v>
      </c>
      <c r="BB137" s="2" t="s">
        <v>369</v>
      </c>
      <c r="BC137" s="3" t="s">
        <v>369</v>
      </c>
      <c r="BD137" s="3" t="s">
        <v>349</v>
      </c>
      <c r="BG137" s="2" t="s">
        <v>384</v>
      </c>
      <c r="BH137" s="2" t="s">
        <v>371</v>
      </c>
      <c r="BI137" s="2" t="s">
        <v>394</v>
      </c>
      <c r="BJ137" s="2" t="s">
        <v>395</v>
      </c>
      <c r="BL137" s="2" t="s">
        <v>363</v>
      </c>
      <c r="BM137" s="2" t="s">
        <v>230</v>
      </c>
      <c r="BO137" s="2" t="s">
        <v>356</v>
      </c>
    </row>
    <row r="138" customFormat="false" ht="15" hidden="true" customHeight="false" outlineLevel="0" collapsed="false">
      <c r="A138" s="1" t="n">
        <v>37</v>
      </c>
      <c r="B138" s="2" t="s">
        <v>124</v>
      </c>
      <c r="C138" s="2" t="n">
        <v>6</v>
      </c>
      <c r="D138" s="2" t="n">
        <v>2</v>
      </c>
      <c r="E138" s="2" t="n">
        <v>3</v>
      </c>
      <c r="F138" s="2" t="n">
        <v>7</v>
      </c>
      <c r="G138" s="2" t="s">
        <v>407</v>
      </c>
      <c r="H138" s="2" t="n">
        <v>40</v>
      </c>
      <c r="I138" s="2" t="s">
        <v>335</v>
      </c>
      <c r="J138" s="2" t="s">
        <v>342</v>
      </c>
      <c r="K138" s="2" t="n">
        <v>16</v>
      </c>
      <c r="L138" s="2" t="s">
        <v>344</v>
      </c>
      <c r="M138" s="2" t="s">
        <v>124</v>
      </c>
      <c r="AA138" s="2" t="s">
        <v>408</v>
      </c>
      <c r="AB138" s="2" t="s">
        <v>400</v>
      </c>
      <c r="AC138" s="0"/>
      <c r="AD138" s="2" t="s">
        <v>283</v>
      </c>
      <c r="AE138" s="0"/>
      <c r="AF138" s="3" t="s">
        <v>68</v>
      </c>
      <c r="AG138" s="2" t="s">
        <v>68</v>
      </c>
      <c r="AH138" s="2" t="s">
        <v>68</v>
      </c>
      <c r="AI138" s="2" t="s">
        <v>68</v>
      </c>
      <c r="AJ138" s="2" t="s">
        <v>354</v>
      </c>
      <c r="AK138" s="2" t="s">
        <v>356</v>
      </c>
      <c r="AL138" s="2" t="s">
        <v>354</v>
      </c>
      <c r="AM138" s="2" t="s">
        <v>353</v>
      </c>
      <c r="AN138" s="2" t="s">
        <v>354</v>
      </c>
      <c r="AO138" s="2" t="s">
        <v>354</v>
      </c>
      <c r="AQ138" s="2" t="s">
        <v>374</v>
      </c>
      <c r="AV138" s="2" t="s">
        <v>375</v>
      </c>
      <c r="AW138" s="2" t="s">
        <v>283</v>
      </c>
      <c r="AX138" s="2" t="s">
        <v>374</v>
      </c>
      <c r="AY138" s="2" t="s">
        <v>283</v>
      </c>
      <c r="AZ138" s="2" t="s">
        <v>375</v>
      </c>
      <c r="BA138" s="2" t="s">
        <v>283</v>
      </c>
      <c r="BB138" s="2" t="s">
        <v>68</v>
      </c>
      <c r="BC138" s="3" t="s">
        <v>68</v>
      </c>
      <c r="BD138" s="3" t="s">
        <v>356</v>
      </c>
      <c r="BG138" s="2" t="s">
        <v>389</v>
      </c>
      <c r="BH138" s="2" t="s">
        <v>375</v>
      </c>
      <c r="BI138" s="2" t="s">
        <v>60</v>
      </c>
      <c r="BJ138" s="2" t="s">
        <v>61</v>
      </c>
      <c r="BL138" s="2" t="s">
        <v>365</v>
      </c>
      <c r="BM138" s="2" t="s">
        <v>370</v>
      </c>
      <c r="BO138" s="2" t="s">
        <v>230</v>
      </c>
    </row>
    <row r="139" customFormat="false" ht="15" hidden="true" customHeight="false" outlineLevel="0" collapsed="false">
      <c r="A139" s="1" t="n">
        <v>38</v>
      </c>
      <c r="B139" s="2" t="s">
        <v>154</v>
      </c>
      <c r="C139" s="2" t="n">
        <v>6</v>
      </c>
      <c r="D139" s="2" t="n">
        <v>2</v>
      </c>
      <c r="E139" s="2" t="n">
        <v>3</v>
      </c>
      <c r="F139" s="2" t="n">
        <v>7</v>
      </c>
      <c r="G139" s="2" t="s">
        <v>409</v>
      </c>
      <c r="H139" s="2" t="n">
        <v>40</v>
      </c>
      <c r="I139" s="2" t="s">
        <v>335</v>
      </c>
      <c r="J139" s="2" t="s">
        <v>342</v>
      </c>
      <c r="K139" s="2" t="n">
        <v>1</v>
      </c>
      <c r="L139" s="2" t="s">
        <v>344</v>
      </c>
      <c r="M139" s="2" t="s">
        <v>154</v>
      </c>
      <c r="AA139" s="2" t="s">
        <v>410</v>
      </c>
      <c r="AB139" s="2" t="s">
        <v>400</v>
      </c>
      <c r="AC139" s="0"/>
      <c r="AD139" s="2" t="s">
        <v>379</v>
      </c>
      <c r="AE139" s="0"/>
      <c r="AF139" s="3" t="s">
        <v>377</v>
      </c>
      <c r="AG139" s="2" t="s">
        <v>377</v>
      </c>
      <c r="AH139" s="2" t="s">
        <v>377</v>
      </c>
      <c r="AI139" s="2" t="s">
        <v>377</v>
      </c>
      <c r="AJ139" s="2" t="s">
        <v>361</v>
      </c>
      <c r="AK139" s="2" t="s">
        <v>363</v>
      </c>
      <c r="AL139" s="2" t="s">
        <v>361</v>
      </c>
      <c r="AM139" s="2" t="s">
        <v>360</v>
      </c>
      <c r="AN139" s="2" t="s">
        <v>361</v>
      </c>
      <c r="AO139" s="2" t="s">
        <v>361</v>
      </c>
      <c r="AQ139" s="2" t="s">
        <v>378</v>
      </c>
      <c r="AV139" s="2" t="s">
        <v>380</v>
      </c>
      <c r="AW139" s="2" t="s">
        <v>379</v>
      </c>
      <c r="AX139" s="2" t="s">
        <v>378</v>
      </c>
      <c r="AY139" s="2" t="s">
        <v>379</v>
      </c>
      <c r="AZ139" s="2" t="s">
        <v>380</v>
      </c>
      <c r="BA139" s="2" t="s">
        <v>379</v>
      </c>
      <c r="BB139" s="2" t="s">
        <v>377</v>
      </c>
      <c r="BC139" s="3" t="s">
        <v>377</v>
      </c>
      <c r="BD139" s="3" t="s">
        <v>363</v>
      </c>
      <c r="BG139" s="2" t="s">
        <v>396</v>
      </c>
      <c r="BH139" s="2" t="s">
        <v>380</v>
      </c>
      <c r="BI139" s="2" t="s">
        <v>352</v>
      </c>
      <c r="BJ139" s="2" t="s">
        <v>401</v>
      </c>
      <c r="BL139" s="2" t="s">
        <v>368</v>
      </c>
      <c r="BM139" s="2" t="s">
        <v>369</v>
      </c>
      <c r="BO139" s="2" t="s">
        <v>369</v>
      </c>
    </row>
    <row r="140" customFormat="false" ht="15" hidden="true" customHeight="false" outlineLevel="0" collapsed="false">
      <c r="A140" s="1" t="n">
        <v>39</v>
      </c>
      <c r="B140" s="2" t="s">
        <v>184</v>
      </c>
      <c r="C140" s="2" t="n">
        <v>6</v>
      </c>
      <c r="D140" s="2" t="n">
        <v>2</v>
      </c>
      <c r="E140" s="2" t="n">
        <v>3</v>
      </c>
      <c r="F140" s="2" t="n">
        <v>7</v>
      </c>
      <c r="G140" s="2" t="s">
        <v>411</v>
      </c>
      <c r="H140" s="2" t="n">
        <v>40</v>
      </c>
      <c r="I140" s="2" t="s">
        <v>335</v>
      </c>
      <c r="J140" s="2" t="s">
        <v>342</v>
      </c>
      <c r="K140" s="2" t="n">
        <v>1</v>
      </c>
      <c r="L140" s="2" t="s">
        <v>344</v>
      </c>
      <c r="M140" s="2" t="s">
        <v>184</v>
      </c>
      <c r="AA140" s="2" t="s">
        <v>412</v>
      </c>
      <c r="AB140" s="2" t="s">
        <v>400</v>
      </c>
      <c r="AC140" s="0"/>
      <c r="AD140" s="2" t="s">
        <v>385</v>
      </c>
      <c r="AE140" s="0"/>
      <c r="AF140" s="3" t="s">
        <v>383</v>
      </c>
      <c r="AG140" s="2" t="s">
        <v>383</v>
      </c>
      <c r="AH140" s="2" t="s">
        <v>383</v>
      </c>
      <c r="AI140" s="2" t="s">
        <v>383</v>
      </c>
      <c r="AJ140" s="2" t="s">
        <v>366</v>
      </c>
      <c r="AK140" s="2" t="s">
        <v>66</v>
      </c>
      <c r="AL140" s="2" t="s">
        <v>366</v>
      </c>
      <c r="AM140" s="2" t="s">
        <v>365</v>
      </c>
      <c r="AN140" s="2" t="s">
        <v>366</v>
      </c>
      <c r="AO140" s="2" t="s">
        <v>366</v>
      </c>
      <c r="AQ140" s="2" t="s">
        <v>384</v>
      </c>
      <c r="AW140" s="2" t="s">
        <v>385</v>
      </c>
      <c r="AX140" s="2" t="s">
        <v>384</v>
      </c>
      <c r="AY140" s="2" t="s">
        <v>385</v>
      </c>
      <c r="AZ140" s="2" t="s">
        <v>346</v>
      </c>
      <c r="BA140" s="2" t="s">
        <v>385</v>
      </c>
      <c r="BB140" s="2" t="s">
        <v>383</v>
      </c>
      <c r="BC140" s="3" t="s">
        <v>383</v>
      </c>
      <c r="BD140" s="3" t="s">
        <v>66</v>
      </c>
      <c r="BH140" s="2" t="s">
        <v>346</v>
      </c>
      <c r="BI140" s="2" t="s">
        <v>359</v>
      </c>
      <c r="BJ140" s="2" t="s">
        <v>64</v>
      </c>
      <c r="BL140" s="2" t="s">
        <v>68</v>
      </c>
      <c r="BM140" s="2" t="s">
        <v>353</v>
      </c>
      <c r="BO140" s="2" t="s">
        <v>353</v>
      </c>
    </row>
    <row r="141" customFormat="false" ht="15" hidden="true" customHeight="false" outlineLevel="0" collapsed="false">
      <c r="A141" s="1" t="n">
        <v>40</v>
      </c>
      <c r="B141" s="2" t="s">
        <v>213</v>
      </c>
      <c r="C141" s="2" t="n">
        <v>3</v>
      </c>
      <c r="D141" s="2" t="n">
        <v>7</v>
      </c>
      <c r="E141" s="2" t="n">
        <v>3</v>
      </c>
      <c r="F141" s="2" t="n">
        <v>7</v>
      </c>
      <c r="G141" s="2" t="s">
        <v>413</v>
      </c>
      <c r="H141" s="2" t="n">
        <v>70</v>
      </c>
      <c r="I141" s="2" t="s">
        <v>336</v>
      </c>
      <c r="J141" s="2" t="s">
        <v>341</v>
      </c>
      <c r="K141" s="2" t="n">
        <v>1</v>
      </c>
      <c r="L141" s="2" t="s">
        <v>344</v>
      </c>
      <c r="M141" s="2" t="s">
        <v>213</v>
      </c>
      <c r="AA141" s="2" t="s">
        <v>414</v>
      </c>
      <c r="AB141" s="2" t="s">
        <v>400</v>
      </c>
      <c r="AC141" s="0"/>
      <c r="AD141" s="2" t="s">
        <v>390</v>
      </c>
      <c r="AE141" s="0"/>
      <c r="AF141" s="3" t="s">
        <v>388</v>
      </c>
      <c r="AG141" s="2" t="s">
        <v>388</v>
      </c>
      <c r="AH141" s="2" t="s">
        <v>388</v>
      </c>
      <c r="AI141" s="2" t="s">
        <v>388</v>
      </c>
      <c r="AJ141" s="2" t="s">
        <v>370</v>
      </c>
      <c r="AK141" s="2" t="s">
        <v>371</v>
      </c>
      <c r="AL141" s="2" t="s">
        <v>370</v>
      </c>
      <c r="AM141" s="2" t="s">
        <v>63</v>
      </c>
      <c r="AN141" s="2" t="s">
        <v>370</v>
      </c>
      <c r="AO141" s="2" t="s">
        <v>370</v>
      </c>
      <c r="AQ141" s="2" t="s">
        <v>389</v>
      </c>
      <c r="AW141" s="2" t="s">
        <v>390</v>
      </c>
      <c r="AX141" s="2" t="s">
        <v>389</v>
      </c>
      <c r="AY141" s="2" t="s">
        <v>390</v>
      </c>
      <c r="AZ141" s="2" t="s">
        <v>353</v>
      </c>
      <c r="BA141" s="2" t="s">
        <v>390</v>
      </c>
      <c r="BB141" s="2" t="s">
        <v>388</v>
      </c>
      <c r="BC141" s="3" t="s">
        <v>388</v>
      </c>
      <c r="BD141" s="3" t="s">
        <v>371</v>
      </c>
      <c r="BH141" s="2" t="s">
        <v>353</v>
      </c>
      <c r="BI141" s="2" t="s">
        <v>230</v>
      </c>
      <c r="BJ141" s="2" t="s">
        <v>252</v>
      </c>
      <c r="BL141" s="2" t="s">
        <v>377</v>
      </c>
      <c r="BM141" s="2" t="s">
        <v>360</v>
      </c>
      <c r="BO141" s="2" t="s">
        <v>360</v>
      </c>
    </row>
    <row r="142" customFormat="false" ht="15" hidden="true" customHeight="false" outlineLevel="0" collapsed="false">
      <c r="A142" s="1" t="n">
        <v>41</v>
      </c>
      <c r="B142" s="2" t="s">
        <v>415</v>
      </c>
      <c r="C142" s="2" t="n">
        <v>6</v>
      </c>
      <c r="D142" s="2" t="n">
        <v>2</v>
      </c>
      <c r="E142" s="2" t="n">
        <v>3</v>
      </c>
      <c r="F142" s="2" t="n">
        <v>7</v>
      </c>
      <c r="G142" s="2" t="s">
        <v>416</v>
      </c>
      <c r="H142" s="2" t="n">
        <v>60</v>
      </c>
      <c r="I142" s="2" t="s">
        <v>335</v>
      </c>
      <c r="J142" s="2" t="s">
        <v>342</v>
      </c>
      <c r="K142" s="2" t="n">
        <v>1</v>
      </c>
      <c r="L142" s="2" t="s">
        <v>344</v>
      </c>
      <c r="M142" s="2" t="s">
        <v>415</v>
      </c>
      <c r="AA142" s="2" t="s">
        <v>417</v>
      </c>
      <c r="AB142" s="2" t="s">
        <v>400</v>
      </c>
      <c r="AC142" s="0"/>
      <c r="AD142" s="2" t="s">
        <v>397</v>
      </c>
      <c r="AE142" s="0"/>
      <c r="AF142" s="3" t="s">
        <v>395</v>
      </c>
      <c r="AG142" s="2" t="s">
        <v>395</v>
      </c>
      <c r="AH142" s="2" t="s">
        <v>395</v>
      </c>
      <c r="AI142" s="2" t="s">
        <v>395</v>
      </c>
      <c r="AJ142" s="2" t="s">
        <v>283</v>
      </c>
      <c r="AK142" s="2" t="s">
        <v>375</v>
      </c>
      <c r="AL142" s="2" t="s">
        <v>283</v>
      </c>
      <c r="AM142" s="2" t="s">
        <v>374</v>
      </c>
      <c r="AN142" s="2" t="s">
        <v>283</v>
      </c>
      <c r="AO142" s="2" t="s">
        <v>283</v>
      </c>
      <c r="AQ142" s="2" t="s">
        <v>396</v>
      </c>
      <c r="AW142" s="2" t="s">
        <v>397</v>
      </c>
      <c r="AX142" s="2" t="s">
        <v>396</v>
      </c>
      <c r="AY142" s="2" t="s">
        <v>397</v>
      </c>
      <c r="AZ142" s="2" t="s">
        <v>360</v>
      </c>
      <c r="BA142" s="2" t="s">
        <v>397</v>
      </c>
      <c r="BB142" s="2" t="s">
        <v>395</v>
      </c>
      <c r="BC142" s="3" t="s">
        <v>395</v>
      </c>
      <c r="BD142" s="3" t="s">
        <v>375</v>
      </c>
      <c r="BH142" s="2" t="s">
        <v>360</v>
      </c>
      <c r="BI142" s="2" t="s">
        <v>369</v>
      </c>
      <c r="BJ142" s="2" t="s">
        <v>349</v>
      </c>
      <c r="BL142" s="2" t="s">
        <v>66</v>
      </c>
      <c r="BM142" s="2" t="s">
        <v>363</v>
      </c>
      <c r="BO142" s="2" t="s">
        <v>363</v>
      </c>
    </row>
    <row r="143" customFormat="false" ht="15" hidden="true" customHeight="false" outlineLevel="0" collapsed="false">
      <c r="A143" s="1" t="n">
        <v>42</v>
      </c>
      <c r="B143" s="2" t="s">
        <v>237</v>
      </c>
      <c r="C143" s="2" t="n">
        <v>7</v>
      </c>
      <c r="D143" s="2" t="n">
        <v>2</v>
      </c>
      <c r="E143" s="2" t="n">
        <v>3</v>
      </c>
      <c r="F143" s="2" t="n">
        <v>7</v>
      </c>
      <c r="G143" s="2" t="s">
        <v>418</v>
      </c>
      <c r="H143" s="2" t="n">
        <v>70</v>
      </c>
      <c r="I143" s="2" t="s">
        <v>335</v>
      </c>
      <c r="J143" s="2" t="s">
        <v>342</v>
      </c>
      <c r="K143" s="2" t="n">
        <v>1</v>
      </c>
      <c r="L143" s="2" t="s">
        <v>344</v>
      </c>
      <c r="M143" s="2" t="s">
        <v>237</v>
      </c>
      <c r="AA143" s="2" t="s">
        <v>419</v>
      </c>
      <c r="AB143" s="2" t="s">
        <v>400</v>
      </c>
      <c r="AC143" s="0"/>
      <c r="AD143" s="0"/>
      <c r="AE143" s="0"/>
      <c r="AF143" s="3" t="s">
        <v>61</v>
      </c>
      <c r="AG143" s="2" t="s">
        <v>61</v>
      </c>
      <c r="AH143" s="2" t="s">
        <v>61</v>
      </c>
      <c r="AI143" s="2" t="s">
        <v>61</v>
      </c>
      <c r="AJ143" s="2" t="s">
        <v>379</v>
      </c>
      <c r="AK143" s="2" t="s">
        <v>380</v>
      </c>
      <c r="AL143" s="2" t="s">
        <v>379</v>
      </c>
      <c r="AM143" s="2" t="s">
        <v>378</v>
      </c>
      <c r="AN143" s="2" t="s">
        <v>379</v>
      </c>
      <c r="AO143" s="2" t="s">
        <v>379</v>
      </c>
      <c r="AW143" s="2" t="s">
        <v>349</v>
      </c>
      <c r="AY143" s="2" t="s">
        <v>346</v>
      </c>
      <c r="AZ143" s="2" t="s">
        <v>365</v>
      </c>
      <c r="BA143" s="2" t="s">
        <v>349</v>
      </c>
      <c r="BB143" s="2" t="s">
        <v>61</v>
      </c>
      <c r="BC143" s="3" t="s">
        <v>61</v>
      </c>
      <c r="BD143" s="3" t="s">
        <v>380</v>
      </c>
      <c r="BH143" s="2" t="s">
        <v>365</v>
      </c>
      <c r="BI143" s="2" t="s">
        <v>68</v>
      </c>
      <c r="BJ143" s="2" t="s">
        <v>356</v>
      </c>
      <c r="BL143" s="2" t="s">
        <v>373</v>
      </c>
      <c r="BM143" s="2" t="s">
        <v>283</v>
      </c>
      <c r="BO143" s="2" t="s">
        <v>365</v>
      </c>
    </row>
    <row r="144" customFormat="false" ht="15" hidden="true" customHeight="false" outlineLevel="0" collapsed="false">
      <c r="A144" s="1" t="n">
        <v>43</v>
      </c>
      <c r="B144" s="2" t="s">
        <v>420</v>
      </c>
      <c r="C144" s="2" t="n">
        <v>6</v>
      </c>
      <c r="D144" s="2" t="n">
        <v>2</v>
      </c>
      <c r="E144" s="2" t="n">
        <v>3</v>
      </c>
      <c r="F144" s="2" t="n">
        <v>7</v>
      </c>
      <c r="G144" s="2" t="s">
        <v>421</v>
      </c>
      <c r="H144" s="2" t="n">
        <v>70</v>
      </c>
      <c r="I144" s="2" t="s">
        <v>335</v>
      </c>
      <c r="J144" s="2" t="s">
        <v>342</v>
      </c>
      <c r="K144" s="2" t="n">
        <v>1</v>
      </c>
      <c r="L144" s="2" t="s">
        <v>344</v>
      </c>
      <c r="M144" s="2" t="s">
        <v>420</v>
      </c>
      <c r="AA144" s="2" t="s">
        <v>422</v>
      </c>
      <c r="AB144" s="2" t="s">
        <v>400</v>
      </c>
      <c r="AC144" s="0"/>
      <c r="AD144" s="0"/>
      <c r="AE144" s="0"/>
      <c r="AF144" s="3" t="s">
        <v>401</v>
      </c>
      <c r="AG144" s="2" t="s">
        <v>401</v>
      </c>
      <c r="AH144" s="2" t="s">
        <v>401</v>
      </c>
      <c r="AI144" s="2" t="s">
        <v>401</v>
      </c>
      <c r="AJ144" s="2" t="s">
        <v>385</v>
      </c>
      <c r="AK144" s="0"/>
      <c r="AL144" s="2" t="s">
        <v>385</v>
      </c>
      <c r="AM144" s="2" t="s">
        <v>384</v>
      </c>
      <c r="AN144" s="2" t="s">
        <v>385</v>
      </c>
      <c r="AO144" s="2" t="s">
        <v>385</v>
      </c>
      <c r="AW144" s="2" t="s">
        <v>356</v>
      </c>
      <c r="AY144" s="2" t="s">
        <v>353</v>
      </c>
      <c r="AZ144" s="2" t="s">
        <v>63</v>
      </c>
      <c r="BA144" s="2" t="s">
        <v>356</v>
      </c>
      <c r="BB144" s="2" t="s">
        <v>401</v>
      </c>
      <c r="BC144" s="3" t="s">
        <v>401</v>
      </c>
      <c r="BD144" s="3" t="s">
        <v>346</v>
      </c>
      <c r="BH144" s="2" t="s">
        <v>63</v>
      </c>
      <c r="BI144" s="2" t="s">
        <v>377</v>
      </c>
      <c r="BJ144" s="2" t="s">
        <v>363</v>
      </c>
      <c r="BL144" s="2" t="s">
        <v>63</v>
      </c>
      <c r="BM144" s="2" t="s">
        <v>365</v>
      </c>
      <c r="BO144" s="2" t="s">
        <v>368</v>
      </c>
    </row>
    <row r="145" customFormat="false" ht="15" hidden="true" customHeight="false" outlineLevel="0" collapsed="false">
      <c r="A145" s="1" t="n">
        <v>44</v>
      </c>
      <c r="B145" s="2" t="s">
        <v>258</v>
      </c>
      <c r="C145" s="2" t="n">
        <v>4</v>
      </c>
      <c r="D145" s="2" t="n">
        <v>5</v>
      </c>
      <c r="E145" s="2" t="n">
        <v>1</v>
      </c>
      <c r="F145" s="2" t="n">
        <v>9</v>
      </c>
      <c r="G145" s="2" t="s">
        <v>329</v>
      </c>
      <c r="H145" s="2" t="n">
        <v>110</v>
      </c>
      <c r="I145" s="2" t="s">
        <v>336</v>
      </c>
      <c r="J145" s="2" t="s">
        <v>341</v>
      </c>
      <c r="K145" s="2" t="n">
        <v>2</v>
      </c>
      <c r="L145" s="2" t="s">
        <v>344</v>
      </c>
      <c r="M145" s="2" t="s">
        <v>258</v>
      </c>
      <c r="AA145" s="2" t="s">
        <v>423</v>
      </c>
      <c r="AB145" s="2" t="s">
        <v>400</v>
      </c>
      <c r="AC145" s="0"/>
      <c r="AD145" s="0"/>
      <c r="AE145" s="0"/>
      <c r="AF145" s="3" t="s">
        <v>64</v>
      </c>
      <c r="AG145" s="2" t="s">
        <v>64</v>
      </c>
      <c r="AH145" s="2" t="s">
        <v>64</v>
      </c>
      <c r="AI145" s="2" t="s">
        <v>64</v>
      </c>
      <c r="AJ145" s="2" t="s">
        <v>390</v>
      </c>
      <c r="AK145" s="0"/>
      <c r="AL145" s="2" t="s">
        <v>390</v>
      </c>
      <c r="AM145" s="2" t="s">
        <v>389</v>
      </c>
      <c r="AN145" s="2" t="s">
        <v>390</v>
      </c>
      <c r="AO145" s="2" t="s">
        <v>390</v>
      </c>
      <c r="AW145" s="2" t="s">
        <v>363</v>
      </c>
      <c r="AY145" s="2" t="s">
        <v>360</v>
      </c>
      <c r="AZ145" s="2" t="s">
        <v>374</v>
      </c>
      <c r="BA145" s="2" t="s">
        <v>363</v>
      </c>
      <c r="BB145" s="2" t="s">
        <v>64</v>
      </c>
      <c r="BC145" s="3" t="s">
        <v>64</v>
      </c>
      <c r="BD145" s="3" t="s">
        <v>353</v>
      </c>
      <c r="BH145" s="2" t="s">
        <v>374</v>
      </c>
      <c r="BI145" s="2" t="s">
        <v>383</v>
      </c>
      <c r="BJ145" s="2" t="s">
        <v>66</v>
      </c>
      <c r="BL145" s="2" t="s">
        <v>374</v>
      </c>
      <c r="BM145" s="2" t="s">
        <v>368</v>
      </c>
      <c r="BO145" s="2" t="s">
        <v>68</v>
      </c>
    </row>
    <row r="146" customFormat="false" ht="15" hidden="true" customHeight="false" outlineLevel="0" collapsed="false">
      <c r="A146" s="1" t="n">
        <v>45</v>
      </c>
      <c r="B146" s="2" t="s">
        <v>125</v>
      </c>
      <c r="C146" s="2" t="n">
        <v>5</v>
      </c>
      <c r="D146" s="2" t="n">
        <v>2</v>
      </c>
      <c r="E146" s="2" t="n">
        <v>3</v>
      </c>
      <c r="F146" s="2" t="n">
        <v>6</v>
      </c>
      <c r="G146" s="2" t="s">
        <v>407</v>
      </c>
      <c r="H146" s="2" t="n">
        <v>30</v>
      </c>
      <c r="I146" s="2" t="s">
        <v>335</v>
      </c>
      <c r="J146" s="2" t="s">
        <v>342</v>
      </c>
      <c r="K146" s="2" t="n">
        <v>16</v>
      </c>
      <c r="L146" s="2" t="s">
        <v>344</v>
      </c>
      <c r="M146" s="2" t="s">
        <v>125</v>
      </c>
      <c r="AA146" s="2" t="s">
        <v>424</v>
      </c>
      <c r="AB146" s="2" t="s">
        <v>400</v>
      </c>
      <c r="AC146" s="0"/>
      <c r="AD146" s="0"/>
      <c r="AE146" s="0"/>
      <c r="AF146" s="3" t="s">
        <v>252</v>
      </c>
      <c r="AG146" s="2" t="s">
        <v>252</v>
      </c>
      <c r="AH146" s="2" t="s">
        <v>252</v>
      </c>
      <c r="AI146" s="2" t="s">
        <v>252</v>
      </c>
      <c r="AJ146" s="2" t="s">
        <v>397</v>
      </c>
      <c r="AK146" s="0"/>
      <c r="AL146" s="2" t="s">
        <v>397</v>
      </c>
      <c r="AM146" s="2" t="s">
        <v>396</v>
      </c>
      <c r="AN146" s="2" t="s">
        <v>397</v>
      </c>
      <c r="AO146" s="2" t="s">
        <v>397</v>
      </c>
      <c r="AW146" s="2" t="s">
        <v>66</v>
      </c>
      <c r="AY146" s="2" t="s">
        <v>365</v>
      </c>
      <c r="AZ146" s="2" t="s">
        <v>378</v>
      </c>
      <c r="BA146" s="2" t="s">
        <v>66</v>
      </c>
      <c r="BB146" s="2" t="s">
        <v>252</v>
      </c>
      <c r="BC146" s="3" t="s">
        <v>252</v>
      </c>
      <c r="BD146" s="3" t="s">
        <v>360</v>
      </c>
      <c r="BH146" s="2" t="s">
        <v>378</v>
      </c>
      <c r="BI146" s="2" t="s">
        <v>388</v>
      </c>
      <c r="BJ146" s="2" t="s">
        <v>371</v>
      </c>
      <c r="BL146" s="2" t="s">
        <v>371</v>
      </c>
      <c r="BM146" s="2" t="s">
        <v>68</v>
      </c>
      <c r="BO146" s="2" t="s">
        <v>377</v>
      </c>
    </row>
    <row r="147" customFormat="false" ht="15" hidden="true" customHeight="false" outlineLevel="0" collapsed="false">
      <c r="A147" s="1" t="n">
        <v>46</v>
      </c>
      <c r="B147" s="2" t="s">
        <v>155</v>
      </c>
      <c r="C147" s="2" t="n">
        <v>2</v>
      </c>
      <c r="D147" s="2" t="n">
        <v>6</v>
      </c>
      <c r="E147" s="2" t="n">
        <v>1</v>
      </c>
      <c r="F147" s="2" t="n">
        <v>10</v>
      </c>
      <c r="G147" s="2" t="s">
        <v>425</v>
      </c>
      <c r="H147" s="2" t="n">
        <v>120</v>
      </c>
      <c r="I147" s="2" t="s">
        <v>336</v>
      </c>
      <c r="J147" s="2" t="s">
        <v>341</v>
      </c>
      <c r="K147" s="2" t="n">
        <v>2</v>
      </c>
      <c r="L147" s="2" t="s">
        <v>344</v>
      </c>
      <c r="M147" s="2" t="s">
        <v>155</v>
      </c>
      <c r="AA147" s="2" t="s">
        <v>426</v>
      </c>
      <c r="AB147" s="2" t="s">
        <v>400</v>
      </c>
      <c r="AC147" s="0"/>
      <c r="AD147" s="0"/>
      <c r="AE147" s="0"/>
      <c r="AF147" s="0"/>
      <c r="AG147" s="2" t="s">
        <v>347</v>
      </c>
      <c r="AH147" s="2" t="s">
        <v>349</v>
      </c>
      <c r="AI147" s="2" t="s">
        <v>346</v>
      </c>
      <c r="AJ147" s="0"/>
      <c r="AK147" s="0"/>
      <c r="AL147" s="2" t="s">
        <v>349</v>
      </c>
      <c r="AM147" s="0"/>
      <c r="AN147" s="2" t="s">
        <v>346</v>
      </c>
      <c r="AO147" s="2" t="s">
        <v>349</v>
      </c>
      <c r="AW147" s="2" t="s">
        <v>371</v>
      </c>
      <c r="AY147" s="2" t="s">
        <v>63</v>
      </c>
      <c r="AZ147" s="2" t="s">
        <v>384</v>
      </c>
      <c r="BA147" s="2" t="s">
        <v>371</v>
      </c>
      <c r="BB147" s="2" t="s">
        <v>349</v>
      </c>
      <c r="BC147" s="3" t="s">
        <v>347</v>
      </c>
      <c r="BD147" s="3" t="s">
        <v>365</v>
      </c>
      <c r="BH147" s="2" t="s">
        <v>384</v>
      </c>
      <c r="BI147" s="2" t="s">
        <v>395</v>
      </c>
      <c r="BJ147" s="2" t="s">
        <v>375</v>
      </c>
      <c r="BL147" s="2" t="s">
        <v>375</v>
      </c>
      <c r="BM147" s="2" t="s">
        <v>377</v>
      </c>
      <c r="BO147" s="2" t="s">
        <v>66</v>
      </c>
    </row>
    <row r="148" customFormat="false" ht="15" hidden="true" customHeight="false" outlineLevel="0" collapsed="false">
      <c r="A148" s="1" t="n">
        <v>47</v>
      </c>
      <c r="B148" s="2" t="s">
        <v>126</v>
      </c>
      <c r="C148" s="2" t="n">
        <v>6</v>
      </c>
      <c r="D148" s="2" t="n">
        <v>3</v>
      </c>
      <c r="E148" s="2" t="n">
        <v>4</v>
      </c>
      <c r="F148" s="2" t="n">
        <v>8</v>
      </c>
      <c r="G148" s="2" t="s">
        <v>299</v>
      </c>
      <c r="H148" s="2" t="n">
        <v>70</v>
      </c>
      <c r="I148" s="2" t="s">
        <v>174</v>
      </c>
      <c r="J148" s="2" t="s">
        <v>175</v>
      </c>
      <c r="K148" s="2" t="n">
        <v>16</v>
      </c>
      <c r="L148" s="2" t="s">
        <v>115</v>
      </c>
      <c r="M148" s="2" t="s">
        <v>350</v>
      </c>
      <c r="AA148" s="2" t="s">
        <v>427</v>
      </c>
      <c r="AB148" s="2" t="s">
        <v>400</v>
      </c>
      <c r="AC148" s="0"/>
      <c r="AD148" s="0"/>
      <c r="AE148" s="0"/>
      <c r="AF148" s="0"/>
      <c r="AG148" s="2" t="s">
        <v>354</v>
      </c>
      <c r="AH148" s="2" t="s">
        <v>356</v>
      </c>
      <c r="AI148" s="2" t="s">
        <v>353</v>
      </c>
      <c r="AJ148" s="0"/>
      <c r="AK148" s="0"/>
      <c r="AL148" s="2" t="s">
        <v>356</v>
      </c>
      <c r="AM148" s="0"/>
      <c r="AN148" s="2" t="s">
        <v>353</v>
      </c>
      <c r="AO148" s="2" t="s">
        <v>356</v>
      </c>
      <c r="AW148" s="2" t="s">
        <v>375</v>
      </c>
      <c r="AY148" s="2" t="s">
        <v>374</v>
      </c>
      <c r="AZ148" s="2" t="s">
        <v>389</v>
      </c>
      <c r="BA148" s="2" t="s">
        <v>375</v>
      </c>
      <c r="BB148" s="2" t="s">
        <v>356</v>
      </c>
      <c r="BC148" s="3" t="s">
        <v>354</v>
      </c>
      <c r="BD148" s="3" t="s">
        <v>63</v>
      </c>
      <c r="BH148" s="2" t="s">
        <v>389</v>
      </c>
      <c r="BI148" s="2" t="s">
        <v>61</v>
      </c>
      <c r="BJ148" s="2" t="s">
        <v>380</v>
      </c>
      <c r="BL148" s="2" t="s">
        <v>383</v>
      </c>
      <c r="BM148" s="2" t="s">
        <v>66</v>
      </c>
      <c r="BO148" s="2" t="s">
        <v>373</v>
      </c>
    </row>
    <row r="149" customFormat="false" ht="15" hidden="true" customHeight="false" outlineLevel="0" collapsed="false">
      <c r="A149" s="1" t="n">
        <v>48</v>
      </c>
      <c r="B149" s="2" t="s">
        <v>156</v>
      </c>
      <c r="C149" s="2" t="n">
        <v>6</v>
      </c>
      <c r="D149" s="2" t="n">
        <v>3</v>
      </c>
      <c r="E149" s="2" t="n">
        <v>4</v>
      </c>
      <c r="F149" s="2" t="n">
        <v>8</v>
      </c>
      <c r="G149" s="2" t="s">
        <v>428</v>
      </c>
      <c r="H149" s="2" t="n">
        <v>90</v>
      </c>
      <c r="I149" s="2" t="s">
        <v>269</v>
      </c>
      <c r="J149" s="2" t="s">
        <v>270</v>
      </c>
      <c r="K149" s="2" t="n">
        <v>2</v>
      </c>
      <c r="L149" s="2" t="s">
        <v>115</v>
      </c>
      <c r="M149" s="2" t="s">
        <v>65</v>
      </c>
      <c r="AA149" s="2" t="s">
        <v>429</v>
      </c>
      <c r="AB149" s="2" t="s">
        <v>400</v>
      </c>
      <c r="AC149" s="0"/>
      <c r="AD149" s="0"/>
      <c r="AE149" s="0"/>
      <c r="AF149" s="0"/>
      <c r="AG149" s="2" t="s">
        <v>361</v>
      </c>
      <c r="AH149" s="2" t="s">
        <v>363</v>
      </c>
      <c r="AI149" s="2" t="s">
        <v>360</v>
      </c>
      <c r="AJ149" s="0"/>
      <c r="AK149" s="0"/>
      <c r="AL149" s="2" t="s">
        <v>363</v>
      </c>
      <c r="AM149" s="0"/>
      <c r="AN149" s="2" t="s">
        <v>360</v>
      </c>
      <c r="AO149" s="2" t="s">
        <v>363</v>
      </c>
      <c r="AW149" s="2" t="s">
        <v>380</v>
      </c>
      <c r="AY149" s="2" t="s">
        <v>378</v>
      </c>
      <c r="AZ149" s="2" t="s">
        <v>396</v>
      </c>
      <c r="BA149" s="2" t="s">
        <v>380</v>
      </c>
      <c r="BB149" s="2" t="s">
        <v>363</v>
      </c>
      <c r="BC149" s="3" t="s">
        <v>361</v>
      </c>
      <c r="BD149" s="3" t="s">
        <v>374</v>
      </c>
      <c r="BH149" s="2" t="s">
        <v>396</v>
      </c>
      <c r="BI149" s="2" t="s">
        <v>401</v>
      </c>
      <c r="BJ149" s="2" t="s">
        <v>346</v>
      </c>
      <c r="BL149" s="2" t="s">
        <v>378</v>
      </c>
      <c r="BM149" s="2" t="s">
        <v>373</v>
      </c>
      <c r="BO149" s="2" t="s">
        <v>63</v>
      </c>
    </row>
    <row r="150" customFormat="false" ht="15" hidden="true" customHeight="false" outlineLevel="0" collapsed="false">
      <c r="A150" s="1" t="n">
        <v>49</v>
      </c>
      <c r="B150" s="2" t="s">
        <v>186</v>
      </c>
      <c r="C150" s="2" t="n">
        <v>8</v>
      </c>
      <c r="D150" s="2" t="n">
        <v>3</v>
      </c>
      <c r="E150" s="2" t="n">
        <v>4</v>
      </c>
      <c r="F150" s="2" t="n">
        <v>7</v>
      </c>
      <c r="G150" s="2" t="s">
        <v>345</v>
      </c>
      <c r="H150" s="2" t="n">
        <v>90</v>
      </c>
      <c r="I150" s="2" t="s">
        <v>174</v>
      </c>
      <c r="J150" s="2" t="s">
        <v>175</v>
      </c>
      <c r="K150" s="2" t="n">
        <v>4</v>
      </c>
      <c r="L150" s="2" t="s">
        <v>115</v>
      </c>
      <c r="M150" s="2" t="s">
        <v>176</v>
      </c>
      <c r="AA150" s="2" t="s">
        <v>430</v>
      </c>
      <c r="AB150" s="2" t="s">
        <v>400</v>
      </c>
      <c r="AC150" s="0"/>
      <c r="AD150" s="0"/>
      <c r="AE150" s="0"/>
      <c r="AF150" s="0"/>
      <c r="AG150" s="2" t="s">
        <v>366</v>
      </c>
      <c r="AH150" s="2" t="s">
        <v>66</v>
      </c>
      <c r="AI150" s="2" t="s">
        <v>365</v>
      </c>
      <c r="AJ150" s="0"/>
      <c r="AK150" s="0"/>
      <c r="AL150" s="2" t="s">
        <v>66</v>
      </c>
      <c r="AM150" s="0"/>
      <c r="AN150" s="2" t="s">
        <v>365</v>
      </c>
      <c r="AO150" s="2" t="s">
        <v>66</v>
      </c>
      <c r="AY150" s="2" t="s">
        <v>384</v>
      </c>
      <c r="BA150" s="2" t="s">
        <v>346</v>
      </c>
      <c r="BB150" s="2" t="s">
        <v>66</v>
      </c>
      <c r="BC150" s="3" t="s">
        <v>366</v>
      </c>
      <c r="BD150" s="3" t="s">
        <v>378</v>
      </c>
      <c r="BI150" s="2" t="s">
        <v>64</v>
      </c>
      <c r="BJ150" s="2" t="s">
        <v>353</v>
      </c>
      <c r="BL150" s="2" t="s">
        <v>388</v>
      </c>
      <c r="BM150" s="2" t="s">
        <v>63</v>
      </c>
      <c r="BO150" s="2" t="s">
        <v>374</v>
      </c>
    </row>
    <row r="151" customFormat="false" ht="15" hidden="true" customHeight="false" outlineLevel="0" collapsed="false">
      <c r="A151" s="1" t="n">
        <v>50</v>
      </c>
      <c r="B151" s="2" t="s">
        <v>215</v>
      </c>
      <c r="C151" s="2" t="n">
        <v>7</v>
      </c>
      <c r="D151" s="2" t="n">
        <v>3</v>
      </c>
      <c r="E151" s="2" t="n">
        <v>4</v>
      </c>
      <c r="F151" s="2" t="n">
        <v>8</v>
      </c>
      <c r="G151" s="2" t="s">
        <v>60</v>
      </c>
      <c r="H151" s="2" t="n">
        <v>100</v>
      </c>
      <c r="I151" s="2" t="s">
        <v>174</v>
      </c>
      <c r="J151" s="2" t="s">
        <v>175</v>
      </c>
      <c r="K151" s="2" t="n">
        <v>2</v>
      </c>
      <c r="L151" s="2" t="s">
        <v>115</v>
      </c>
      <c r="M151" s="2" t="s">
        <v>62</v>
      </c>
      <c r="AA151" s="2" t="s">
        <v>431</v>
      </c>
      <c r="AB151" s="2" t="s">
        <v>400</v>
      </c>
      <c r="AC151" s="0"/>
      <c r="AD151" s="0"/>
      <c r="AE151" s="0"/>
      <c r="AF151" s="0"/>
      <c r="AG151" s="2" t="s">
        <v>370</v>
      </c>
      <c r="AH151" s="2" t="s">
        <v>371</v>
      </c>
      <c r="AI151" s="2" t="s">
        <v>63</v>
      </c>
      <c r="AJ151" s="0"/>
      <c r="AK151" s="0"/>
      <c r="AL151" s="2" t="s">
        <v>371</v>
      </c>
      <c r="AM151" s="0"/>
      <c r="AN151" s="2" t="s">
        <v>63</v>
      </c>
      <c r="AO151" s="2" t="s">
        <v>371</v>
      </c>
      <c r="AY151" s="2" t="s">
        <v>389</v>
      </c>
      <c r="BA151" s="2" t="s">
        <v>353</v>
      </c>
      <c r="BB151" s="2" t="s">
        <v>371</v>
      </c>
      <c r="BC151" s="3" t="s">
        <v>370</v>
      </c>
      <c r="BD151" s="3" t="s">
        <v>384</v>
      </c>
      <c r="BI151" s="2" t="s">
        <v>252</v>
      </c>
      <c r="BJ151" s="2" t="s">
        <v>360</v>
      </c>
      <c r="BL151" s="2" t="s">
        <v>380</v>
      </c>
      <c r="BM151" s="2" t="s">
        <v>374</v>
      </c>
      <c r="BO151" s="2" t="s">
        <v>371</v>
      </c>
    </row>
    <row r="152" customFormat="false" ht="15" hidden="true" customHeight="false" outlineLevel="0" collapsed="false">
      <c r="A152" s="1" t="n">
        <v>51</v>
      </c>
      <c r="B152" s="2" t="s">
        <v>127</v>
      </c>
      <c r="C152" s="2" t="n">
        <v>6</v>
      </c>
      <c r="D152" s="2" t="n">
        <v>3</v>
      </c>
      <c r="E152" s="2" t="n">
        <v>3</v>
      </c>
      <c r="F152" s="2" t="n">
        <v>8</v>
      </c>
      <c r="G152" s="2" t="s">
        <v>299</v>
      </c>
      <c r="H152" s="2" t="n">
        <v>50</v>
      </c>
      <c r="I152" s="2" t="s">
        <v>113</v>
      </c>
      <c r="J152" s="2" t="s">
        <v>114</v>
      </c>
      <c r="K152" s="2" t="n">
        <v>16</v>
      </c>
      <c r="L152" s="2" t="s">
        <v>115</v>
      </c>
      <c r="M152" s="2" t="s">
        <v>231</v>
      </c>
      <c r="AA152" s="2" t="s">
        <v>432</v>
      </c>
      <c r="AB152" s="2" t="s">
        <v>400</v>
      </c>
      <c r="AC152" s="0"/>
      <c r="AD152" s="0"/>
      <c r="AE152" s="0"/>
      <c r="AF152" s="0"/>
      <c r="AG152" s="2" t="s">
        <v>283</v>
      </c>
      <c r="AH152" s="2" t="s">
        <v>375</v>
      </c>
      <c r="AI152" s="2" t="s">
        <v>374</v>
      </c>
      <c r="AJ152" s="0"/>
      <c r="AK152" s="0"/>
      <c r="AL152" s="2" t="s">
        <v>375</v>
      </c>
      <c r="AM152" s="0"/>
      <c r="AN152" s="2" t="s">
        <v>374</v>
      </c>
      <c r="AO152" s="2" t="s">
        <v>375</v>
      </c>
      <c r="AY152" s="2" t="s">
        <v>396</v>
      </c>
      <c r="BA152" s="2" t="s">
        <v>360</v>
      </c>
      <c r="BB152" s="2" t="s">
        <v>375</v>
      </c>
      <c r="BC152" s="3" t="s">
        <v>283</v>
      </c>
      <c r="BD152" s="3" t="s">
        <v>389</v>
      </c>
      <c r="BI152" s="2" t="s">
        <v>349</v>
      </c>
      <c r="BJ152" s="2" t="s">
        <v>365</v>
      </c>
      <c r="BL152" s="2" t="s">
        <v>395</v>
      </c>
      <c r="BM152" s="2" t="s">
        <v>371</v>
      </c>
      <c r="BO152" s="2" t="s">
        <v>375</v>
      </c>
    </row>
    <row r="153" customFormat="false" ht="15" hidden="true" customHeight="false" outlineLevel="0" collapsed="false">
      <c r="A153" s="1" t="n">
        <v>52</v>
      </c>
      <c r="B153" s="2" t="s">
        <v>157</v>
      </c>
      <c r="C153" s="2" t="n">
        <v>8</v>
      </c>
      <c r="D153" s="2" t="n">
        <v>2</v>
      </c>
      <c r="E153" s="2" t="n">
        <v>3</v>
      </c>
      <c r="F153" s="2" t="n">
        <v>7</v>
      </c>
      <c r="G153" s="2" t="s">
        <v>433</v>
      </c>
      <c r="H153" s="2" t="n">
        <v>60</v>
      </c>
      <c r="I153" s="2" t="s">
        <v>174</v>
      </c>
      <c r="J153" s="2" t="s">
        <v>175</v>
      </c>
      <c r="K153" s="2" t="n">
        <v>4</v>
      </c>
      <c r="L153" s="2" t="s">
        <v>115</v>
      </c>
      <c r="M153" s="2" t="s">
        <v>176</v>
      </c>
      <c r="AA153" s="2" t="s">
        <v>434</v>
      </c>
      <c r="AB153" s="2" t="s">
        <v>400</v>
      </c>
      <c r="AC153" s="0"/>
      <c r="AD153" s="0"/>
      <c r="AE153" s="0"/>
      <c r="AF153" s="0"/>
      <c r="AG153" s="2" t="s">
        <v>379</v>
      </c>
      <c r="AH153" s="2" t="s">
        <v>380</v>
      </c>
      <c r="AI153" s="2" t="s">
        <v>378</v>
      </c>
      <c r="AJ153" s="0"/>
      <c r="AK153" s="0"/>
      <c r="AL153" s="2" t="s">
        <v>380</v>
      </c>
      <c r="AM153" s="0"/>
      <c r="AN153" s="2" t="s">
        <v>378</v>
      </c>
      <c r="AO153" s="2" t="s">
        <v>380</v>
      </c>
      <c r="BA153" s="2" t="s">
        <v>365</v>
      </c>
      <c r="BB153" s="2" t="s">
        <v>380</v>
      </c>
      <c r="BC153" s="3" t="s">
        <v>379</v>
      </c>
      <c r="BD153" s="3" t="s">
        <v>396</v>
      </c>
      <c r="BI153" s="2" t="s">
        <v>356</v>
      </c>
      <c r="BJ153" s="2" t="s">
        <v>63</v>
      </c>
      <c r="BL153" s="2" t="s">
        <v>376</v>
      </c>
      <c r="BM153" s="2" t="s">
        <v>375</v>
      </c>
      <c r="BO153" s="2" t="s">
        <v>383</v>
      </c>
    </row>
    <row r="154" customFormat="false" ht="15" hidden="true" customHeight="false" outlineLevel="0" collapsed="false">
      <c r="A154" s="1" t="n">
        <v>53</v>
      </c>
      <c r="B154" s="2" t="s">
        <v>187</v>
      </c>
      <c r="C154" s="2" t="n">
        <v>6</v>
      </c>
      <c r="D154" s="2" t="n">
        <v>3</v>
      </c>
      <c r="E154" s="2" t="n">
        <v>3</v>
      </c>
      <c r="F154" s="2" t="n">
        <v>8</v>
      </c>
      <c r="G154" s="2" t="s">
        <v>435</v>
      </c>
      <c r="H154" s="2" t="n">
        <v>70</v>
      </c>
      <c r="I154" s="2" t="s">
        <v>144</v>
      </c>
      <c r="J154" s="2" t="s">
        <v>145</v>
      </c>
      <c r="K154" s="2" t="n">
        <v>2</v>
      </c>
      <c r="L154" s="2" t="s">
        <v>115</v>
      </c>
      <c r="M154" s="2" t="s">
        <v>65</v>
      </c>
      <c r="AA154" s="2" t="s">
        <v>436</v>
      </c>
      <c r="AB154" s="2" t="s">
        <v>400</v>
      </c>
      <c r="AC154" s="0"/>
      <c r="AD154" s="0"/>
      <c r="AE154" s="0"/>
      <c r="AF154" s="0"/>
      <c r="AG154" s="2" t="s">
        <v>385</v>
      </c>
      <c r="AH154" s="0"/>
      <c r="AI154" s="2" t="s">
        <v>384</v>
      </c>
      <c r="AJ154" s="0"/>
      <c r="AK154" s="0"/>
      <c r="AL154" s="0"/>
      <c r="AM154" s="0"/>
      <c r="AN154" s="2" t="s">
        <v>384</v>
      </c>
      <c r="AO154" s="2" t="s">
        <v>346</v>
      </c>
      <c r="BA154" s="2" t="s">
        <v>63</v>
      </c>
      <c r="BC154" s="3" t="s">
        <v>385</v>
      </c>
      <c r="BI154" s="2" t="s">
        <v>363</v>
      </c>
      <c r="BJ154" s="2" t="s">
        <v>374</v>
      </c>
      <c r="BL154" s="2" t="s">
        <v>382</v>
      </c>
      <c r="BM154" s="2" t="s">
        <v>383</v>
      </c>
      <c r="BO154" s="2" t="s">
        <v>378</v>
      </c>
    </row>
    <row r="155" customFormat="false" ht="15" hidden="true" customHeight="false" outlineLevel="0" collapsed="false">
      <c r="A155" s="1" t="n">
        <v>54</v>
      </c>
      <c r="B155" s="2" t="s">
        <v>216</v>
      </c>
      <c r="C155" s="2" t="n">
        <v>7</v>
      </c>
      <c r="D155" s="2" t="n">
        <v>3</v>
      </c>
      <c r="E155" s="2" t="n">
        <v>3</v>
      </c>
      <c r="F155" s="2" t="n">
        <v>8</v>
      </c>
      <c r="G155" s="2" t="s">
        <v>60</v>
      </c>
      <c r="H155" s="2" t="n">
        <v>90</v>
      </c>
      <c r="I155" s="2" t="s">
        <v>203</v>
      </c>
      <c r="J155" s="2" t="s">
        <v>204</v>
      </c>
      <c r="K155" s="2" t="n">
        <v>4</v>
      </c>
      <c r="L155" s="2" t="s">
        <v>115</v>
      </c>
      <c r="M155" s="2" t="s">
        <v>62</v>
      </c>
      <c r="AA155" s="2" t="s">
        <v>437</v>
      </c>
      <c r="AB155" s="2" t="s">
        <v>400</v>
      </c>
      <c r="AC155" s="0"/>
      <c r="AD155" s="0"/>
      <c r="AE155" s="0"/>
      <c r="AF155" s="0"/>
      <c r="AG155" s="2" t="s">
        <v>390</v>
      </c>
      <c r="AH155" s="0"/>
      <c r="AI155" s="2" t="s">
        <v>389</v>
      </c>
      <c r="AJ155" s="0"/>
      <c r="AK155" s="0"/>
      <c r="AL155" s="0"/>
      <c r="AM155" s="0"/>
      <c r="AN155" s="2" t="s">
        <v>389</v>
      </c>
      <c r="AO155" s="2" t="s">
        <v>353</v>
      </c>
      <c r="BA155" s="2" t="s">
        <v>374</v>
      </c>
      <c r="BC155" s="3" t="s">
        <v>390</v>
      </c>
      <c r="BI155" s="2" t="s">
        <v>66</v>
      </c>
      <c r="BJ155" s="2" t="s">
        <v>378</v>
      </c>
      <c r="BL155" s="2" t="s">
        <v>387</v>
      </c>
      <c r="BM155" s="2" t="s">
        <v>378</v>
      </c>
      <c r="BO155" s="2" t="s">
        <v>388</v>
      </c>
    </row>
    <row r="156" customFormat="false" ht="15" hidden="true" customHeight="false" outlineLevel="0" collapsed="false">
      <c r="A156" s="1" t="n">
        <v>55</v>
      </c>
      <c r="B156" s="2" t="s">
        <v>239</v>
      </c>
      <c r="C156" s="2" t="n">
        <v>5</v>
      </c>
      <c r="D156" s="2" t="n">
        <v>5</v>
      </c>
      <c r="E156" s="2" t="n">
        <v>2</v>
      </c>
      <c r="F156" s="2" t="n">
        <v>9</v>
      </c>
      <c r="G156" s="2" t="s">
        <v>330</v>
      </c>
      <c r="H156" s="2" t="n">
        <v>140</v>
      </c>
      <c r="I156" s="2" t="s">
        <v>270</v>
      </c>
      <c r="J156" s="2" t="s">
        <v>269</v>
      </c>
      <c r="K156" s="2" t="n">
        <v>1</v>
      </c>
      <c r="L156" s="2" t="s">
        <v>115</v>
      </c>
      <c r="M156" s="2" t="s">
        <v>239</v>
      </c>
      <c r="AA156" s="2" t="s">
        <v>438</v>
      </c>
      <c r="AB156" s="2" t="s">
        <v>400</v>
      </c>
      <c r="AC156" s="0"/>
      <c r="AD156" s="0"/>
      <c r="AE156" s="0"/>
      <c r="AF156" s="0"/>
      <c r="AG156" s="2" t="s">
        <v>397</v>
      </c>
      <c r="AH156" s="0"/>
      <c r="AI156" s="2" t="s">
        <v>396</v>
      </c>
      <c r="AJ156" s="0"/>
      <c r="AK156" s="0"/>
      <c r="AL156" s="0"/>
      <c r="AM156" s="0"/>
      <c r="AN156" s="2" t="s">
        <v>396</v>
      </c>
      <c r="AO156" s="2" t="s">
        <v>360</v>
      </c>
      <c r="BA156" s="2" t="s">
        <v>378</v>
      </c>
      <c r="BC156" s="3" t="s">
        <v>397</v>
      </c>
      <c r="BI156" s="2" t="s">
        <v>371</v>
      </c>
      <c r="BJ156" s="2" t="s">
        <v>384</v>
      </c>
      <c r="BL156" s="2" t="s">
        <v>384</v>
      </c>
      <c r="BM156" s="2" t="s">
        <v>379</v>
      </c>
      <c r="BO156" s="2" t="s">
        <v>380</v>
      </c>
    </row>
    <row r="157" customFormat="false" ht="15" hidden="true" customHeight="false" outlineLevel="0" collapsed="false">
      <c r="A157" s="1" t="n">
        <v>56</v>
      </c>
      <c r="B157" s="2" t="s">
        <v>128</v>
      </c>
      <c r="C157" s="2" t="n">
        <v>5</v>
      </c>
      <c r="D157" s="2" t="n">
        <v>3</v>
      </c>
      <c r="E157" s="2" t="n">
        <v>2</v>
      </c>
      <c r="F157" s="2" t="n">
        <v>7</v>
      </c>
      <c r="G157" s="2" t="s">
        <v>439</v>
      </c>
      <c r="H157" s="2" t="n">
        <v>40</v>
      </c>
      <c r="I157" s="2" t="s">
        <v>113</v>
      </c>
      <c r="J157" s="2" t="s">
        <v>114</v>
      </c>
      <c r="K157" s="2" t="n">
        <v>16</v>
      </c>
      <c r="L157" s="2" t="s">
        <v>115</v>
      </c>
      <c r="M157" s="2" t="s">
        <v>138</v>
      </c>
      <c r="AA157" s="2" t="s">
        <v>440</v>
      </c>
      <c r="AB157" s="2" t="s">
        <v>400</v>
      </c>
      <c r="AC157" s="0"/>
      <c r="AD157" s="0"/>
      <c r="AE157" s="0"/>
      <c r="AF157" s="0"/>
      <c r="AG157" s="0"/>
      <c r="AH157" s="0"/>
      <c r="AI157" s="0"/>
      <c r="AJ157" s="0"/>
      <c r="AK157" s="0"/>
      <c r="AL157" s="0"/>
      <c r="AM157" s="0"/>
      <c r="AN157" s="0"/>
      <c r="AO157" s="2" t="s">
        <v>365</v>
      </c>
      <c r="BA157" s="2" t="s">
        <v>384</v>
      </c>
      <c r="BC157" s="3" t="s">
        <v>349</v>
      </c>
      <c r="BI157" s="2" t="s">
        <v>375</v>
      </c>
      <c r="BJ157" s="2" t="s">
        <v>389</v>
      </c>
      <c r="BL157" s="2" t="s">
        <v>61</v>
      </c>
      <c r="BM157" s="2" t="s">
        <v>388</v>
      </c>
      <c r="BO157" s="2" t="s">
        <v>395</v>
      </c>
    </row>
    <row r="158" customFormat="false" ht="15" hidden="true" customHeight="false" outlineLevel="0" collapsed="false">
      <c r="A158" s="1" t="n">
        <v>57</v>
      </c>
      <c r="B158" s="2" t="s">
        <v>158</v>
      </c>
      <c r="C158" s="2" t="n">
        <v>6</v>
      </c>
      <c r="D158" s="2" t="n">
        <v>3</v>
      </c>
      <c r="E158" s="2" t="n">
        <v>2</v>
      </c>
      <c r="F158" s="2" t="n">
        <v>7</v>
      </c>
      <c r="G158" s="2" t="s">
        <v>441</v>
      </c>
      <c r="H158" s="2" t="n">
        <v>70</v>
      </c>
      <c r="I158" s="2" t="s">
        <v>144</v>
      </c>
      <c r="J158" s="2" t="s">
        <v>145</v>
      </c>
      <c r="K158" s="2" t="n">
        <v>2</v>
      </c>
      <c r="L158" s="2" t="s">
        <v>115</v>
      </c>
      <c r="M158" s="2" t="s">
        <v>158</v>
      </c>
      <c r="AA158" s="2" t="s">
        <v>442</v>
      </c>
      <c r="AB158" s="2" t="s">
        <v>400</v>
      </c>
      <c r="AC158" s="0"/>
      <c r="AD158" s="0"/>
      <c r="AE158" s="0"/>
      <c r="AF158" s="0"/>
      <c r="AG158" s="0"/>
      <c r="AH158" s="0"/>
      <c r="AI158" s="0"/>
      <c r="AJ158" s="0"/>
      <c r="AK158" s="0"/>
      <c r="AL158" s="0"/>
      <c r="AM158" s="0"/>
      <c r="AN158" s="0"/>
      <c r="AO158" s="2" t="s">
        <v>63</v>
      </c>
      <c r="BA158" s="2" t="s">
        <v>389</v>
      </c>
      <c r="BC158" s="3" t="s">
        <v>356</v>
      </c>
      <c r="BI158" s="2" t="s">
        <v>380</v>
      </c>
      <c r="BJ158" s="2" t="s">
        <v>396</v>
      </c>
      <c r="BL158" s="2" t="s">
        <v>389</v>
      </c>
      <c r="BM158" s="2" t="s">
        <v>380</v>
      </c>
      <c r="BO158" s="2" t="s">
        <v>376</v>
      </c>
    </row>
    <row r="159" customFormat="false" ht="15" hidden="true" customHeight="false" outlineLevel="0" collapsed="false">
      <c r="A159" s="1" t="n">
        <v>58</v>
      </c>
      <c r="B159" s="2" t="s">
        <v>188</v>
      </c>
      <c r="C159" s="2" t="n">
        <v>6</v>
      </c>
      <c r="D159" s="2" t="n">
        <v>3</v>
      </c>
      <c r="E159" s="2" t="n">
        <v>2</v>
      </c>
      <c r="F159" s="2" t="n">
        <v>8</v>
      </c>
      <c r="G159" s="2" t="s">
        <v>443</v>
      </c>
      <c r="H159" s="2" t="n">
        <v>90</v>
      </c>
      <c r="I159" s="2" t="s">
        <v>203</v>
      </c>
      <c r="J159" s="2" t="s">
        <v>204</v>
      </c>
      <c r="K159" s="2" t="n">
        <v>2</v>
      </c>
      <c r="L159" s="2" t="s">
        <v>115</v>
      </c>
      <c r="M159" s="2" t="s">
        <v>188</v>
      </c>
      <c r="AA159" s="2" t="s">
        <v>444</v>
      </c>
      <c r="AB159" s="2" t="s">
        <v>400</v>
      </c>
      <c r="AC159" s="0"/>
      <c r="AD159" s="0"/>
      <c r="AE159" s="0"/>
      <c r="AF159" s="0"/>
      <c r="AG159" s="0"/>
      <c r="AH159" s="0"/>
      <c r="AI159" s="0"/>
      <c r="AJ159" s="0"/>
      <c r="AK159" s="0"/>
      <c r="AL159" s="0"/>
      <c r="AM159" s="0"/>
      <c r="AN159" s="0"/>
      <c r="AO159" s="2" t="s">
        <v>374</v>
      </c>
      <c r="BA159" s="2" t="s">
        <v>396</v>
      </c>
      <c r="BC159" s="3" t="s">
        <v>363</v>
      </c>
      <c r="BL159" s="2" t="s">
        <v>394</v>
      </c>
      <c r="BM159" s="2" t="s">
        <v>395</v>
      </c>
      <c r="BO159" s="2" t="s">
        <v>382</v>
      </c>
    </row>
    <row r="160" customFormat="false" ht="15" hidden="true" customHeight="false" outlineLevel="0" collapsed="false">
      <c r="A160" s="1" t="n">
        <v>59</v>
      </c>
      <c r="B160" s="2" t="s">
        <v>217</v>
      </c>
      <c r="C160" s="2" t="n">
        <v>4</v>
      </c>
      <c r="D160" s="2" t="n">
        <v>5</v>
      </c>
      <c r="E160" s="2" t="n">
        <v>1</v>
      </c>
      <c r="F160" s="2" t="n">
        <v>9</v>
      </c>
      <c r="G160" s="2" t="s">
        <v>445</v>
      </c>
      <c r="H160" s="2" t="n">
        <v>100</v>
      </c>
      <c r="I160" s="2" t="s">
        <v>270</v>
      </c>
      <c r="J160" s="2" t="s">
        <v>269</v>
      </c>
      <c r="K160" s="2" t="n">
        <v>4</v>
      </c>
      <c r="L160" s="2" t="s">
        <v>115</v>
      </c>
      <c r="M160" s="2" t="s">
        <v>217</v>
      </c>
      <c r="AA160" s="2" t="s">
        <v>446</v>
      </c>
      <c r="AB160" s="2" t="s">
        <v>400</v>
      </c>
      <c r="AC160" s="0"/>
      <c r="AD160" s="0"/>
      <c r="AE160" s="0"/>
      <c r="AF160" s="0"/>
      <c r="AG160" s="0"/>
      <c r="AH160" s="0"/>
      <c r="AI160" s="0"/>
      <c r="AJ160" s="0"/>
      <c r="AK160" s="0"/>
      <c r="AL160" s="0"/>
      <c r="AM160" s="0"/>
      <c r="AN160" s="0"/>
      <c r="AO160" s="2" t="s">
        <v>378</v>
      </c>
      <c r="BC160" s="3" t="s">
        <v>66</v>
      </c>
      <c r="BL160" s="2" t="s">
        <v>401</v>
      </c>
      <c r="BM160" s="2" t="s">
        <v>376</v>
      </c>
      <c r="BO160" s="2" t="s">
        <v>387</v>
      </c>
    </row>
    <row r="161" customFormat="false" ht="15" hidden="true" customHeight="false" outlineLevel="0" collapsed="false">
      <c r="A161" s="1" t="n">
        <v>60</v>
      </c>
      <c r="B161" s="2" t="s">
        <v>129</v>
      </c>
      <c r="C161" s="2" t="n">
        <v>6</v>
      </c>
      <c r="D161" s="2" t="n">
        <v>3</v>
      </c>
      <c r="E161" s="2" t="n">
        <v>3</v>
      </c>
      <c r="F161" s="2" t="n">
        <v>8</v>
      </c>
      <c r="G161" s="2" t="s">
        <v>369</v>
      </c>
      <c r="H161" s="2" t="n">
        <v>60</v>
      </c>
      <c r="I161" s="2" t="s">
        <v>144</v>
      </c>
      <c r="J161" s="2" t="s">
        <v>145</v>
      </c>
      <c r="K161" s="2" t="n">
        <v>16</v>
      </c>
      <c r="L161" s="2" t="s">
        <v>115</v>
      </c>
      <c r="M161" s="2" t="s">
        <v>129</v>
      </c>
      <c r="AA161" s="2" t="s">
        <v>447</v>
      </c>
      <c r="AB161" s="2" t="s">
        <v>400</v>
      </c>
      <c r="AC161" s="0"/>
      <c r="AD161" s="0"/>
      <c r="AE161" s="0"/>
      <c r="AF161" s="0"/>
      <c r="AG161" s="0"/>
      <c r="AH161" s="0"/>
      <c r="AI161" s="0"/>
      <c r="AJ161" s="0"/>
      <c r="AK161" s="0"/>
      <c r="AL161" s="0"/>
      <c r="AM161" s="0"/>
      <c r="AN161" s="0"/>
      <c r="AO161" s="2" t="s">
        <v>384</v>
      </c>
      <c r="BC161" s="3" t="s">
        <v>371</v>
      </c>
      <c r="BL161" s="2" t="s">
        <v>64</v>
      </c>
      <c r="BM161" s="2" t="s">
        <v>382</v>
      </c>
      <c r="BO161" s="2" t="s">
        <v>384</v>
      </c>
    </row>
    <row r="162" customFormat="false" ht="15" hidden="true" customHeight="false" outlineLevel="0" collapsed="false">
      <c r="A162" s="1" t="n">
        <v>61</v>
      </c>
      <c r="B162" s="2" t="s">
        <v>159</v>
      </c>
      <c r="C162" s="2" t="n">
        <v>6</v>
      </c>
      <c r="D162" s="2" t="n">
        <v>3</v>
      </c>
      <c r="E162" s="2" t="n">
        <v>3</v>
      </c>
      <c r="F162" s="2" t="n">
        <v>7</v>
      </c>
      <c r="G162" s="2" t="s">
        <v>448</v>
      </c>
      <c r="H162" s="2" t="n">
        <v>80</v>
      </c>
      <c r="I162" s="2" t="s">
        <v>333</v>
      </c>
      <c r="J162" s="2" t="s">
        <v>339</v>
      </c>
      <c r="K162" s="2" t="n">
        <v>4</v>
      </c>
      <c r="L162" s="2" t="s">
        <v>115</v>
      </c>
      <c r="M162" s="2" t="s">
        <v>159</v>
      </c>
      <c r="AA162" s="2" t="s">
        <v>60</v>
      </c>
      <c r="AB162" s="2" t="s">
        <v>113</v>
      </c>
      <c r="AC162" s="0"/>
      <c r="AD162" s="0"/>
      <c r="AE162" s="0"/>
      <c r="AF162" s="0"/>
      <c r="AG162" s="0"/>
      <c r="AH162" s="0"/>
      <c r="AI162" s="0"/>
      <c r="AJ162" s="0"/>
      <c r="AK162" s="0"/>
      <c r="AL162" s="0"/>
      <c r="AM162" s="0"/>
      <c r="AN162" s="0"/>
      <c r="AO162" s="2" t="s">
        <v>389</v>
      </c>
      <c r="BC162" s="3" t="s">
        <v>375</v>
      </c>
      <c r="BL162" s="2" t="s">
        <v>252</v>
      </c>
      <c r="BM162" s="2" t="s">
        <v>387</v>
      </c>
      <c r="BO162" s="2" t="s">
        <v>61</v>
      </c>
    </row>
    <row r="163" customFormat="false" ht="15" hidden="true" customHeight="false" outlineLevel="0" collapsed="false">
      <c r="A163" s="1" t="n">
        <v>62</v>
      </c>
      <c r="B163" s="2" t="s">
        <v>189</v>
      </c>
      <c r="C163" s="2" t="n">
        <v>6</v>
      </c>
      <c r="D163" s="2" t="n">
        <v>3</v>
      </c>
      <c r="E163" s="2" t="n">
        <v>3</v>
      </c>
      <c r="F163" s="2" t="n">
        <v>8</v>
      </c>
      <c r="G163" s="2" t="s">
        <v>449</v>
      </c>
      <c r="H163" s="2" t="n">
        <v>90</v>
      </c>
      <c r="I163" s="2" t="s">
        <v>203</v>
      </c>
      <c r="J163" s="2" t="s">
        <v>204</v>
      </c>
      <c r="K163" s="2" t="n">
        <v>2</v>
      </c>
      <c r="L163" s="2" t="s">
        <v>115</v>
      </c>
      <c r="M163" s="2" t="s">
        <v>189</v>
      </c>
      <c r="AA163" s="2" t="s">
        <v>352</v>
      </c>
      <c r="AB163" s="2" t="s">
        <v>113</v>
      </c>
      <c r="AC163" s="0"/>
      <c r="AD163" s="0"/>
      <c r="AE163" s="0"/>
      <c r="AF163" s="0"/>
      <c r="AG163" s="0"/>
      <c r="AH163" s="0"/>
      <c r="AI163" s="0"/>
      <c r="AJ163" s="0"/>
      <c r="AK163" s="0"/>
      <c r="AL163" s="0"/>
      <c r="AM163" s="0"/>
      <c r="AN163" s="0"/>
      <c r="AO163" s="2" t="s">
        <v>396</v>
      </c>
      <c r="BC163" s="3" t="s">
        <v>380</v>
      </c>
      <c r="BM163" s="2" t="s">
        <v>384</v>
      </c>
      <c r="BO163" s="2" t="s">
        <v>389</v>
      </c>
    </row>
    <row r="164" customFormat="false" ht="15" hidden="true" customHeight="false" outlineLevel="0" collapsed="false">
      <c r="A164" s="1" t="n">
        <v>63</v>
      </c>
      <c r="B164" s="2" t="s">
        <v>218</v>
      </c>
      <c r="C164" s="2" t="n">
        <v>6</v>
      </c>
      <c r="D164" s="2" t="n">
        <v>5</v>
      </c>
      <c r="E164" s="2" t="n">
        <v>1</v>
      </c>
      <c r="F164" s="2" t="n">
        <v>9</v>
      </c>
      <c r="G164" s="2" t="s">
        <v>450</v>
      </c>
      <c r="H164" s="2" t="n">
        <v>180</v>
      </c>
      <c r="I164" s="2" t="s">
        <v>270</v>
      </c>
      <c r="J164" s="2" t="s">
        <v>269</v>
      </c>
      <c r="K164" s="2" t="n">
        <v>1</v>
      </c>
      <c r="L164" s="2" t="s">
        <v>115</v>
      </c>
      <c r="M164" s="2" t="s">
        <v>218</v>
      </c>
      <c r="AA164" s="2" t="s">
        <v>359</v>
      </c>
      <c r="AB164" s="2" t="s">
        <v>113</v>
      </c>
      <c r="AC164" s="0"/>
      <c r="AD164" s="0"/>
      <c r="AE164" s="0"/>
      <c r="AF164" s="0"/>
      <c r="AG164" s="0"/>
      <c r="AH164" s="0"/>
      <c r="AI164" s="0"/>
      <c r="AJ164" s="0"/>
      <c r="AK164" s="0"/>
      <c r="AL164" s="0"/>
      <c r="AM164" s="0"/>
      <c r="AN164" s="0"/>
      <c r="BM164" s="2" t="s">
        <v>61</v>
      </c>
      <c r="BO164" s="2" t="s">
        <v>394</v>
      </c>
    </row>
    <row r="165" customFormat="false" ht="15" hidden="true" customHeight="false" outlineLevel="0" collapsed="false">
      <c r="A165" s="1" t="n">
        <v>64</v>
      </c>
      <c r="B165" s="2" t="s">
        <v>130</v>
      </c>
      <c r="C165" s="2" t="n">
        <v>8</v>
      </c>
      <c r="D165" s="2" t="n">
        <v>2</v>
      </c>
      <c r="E165" s="2" t="n">
        <v>3</v>
      </c>
      <c r="F165" s="2" t="n">
        <v>7</v>
      </c>
      <c r="G165" s="2" t="s">
        <v>451</v>
      </c>
      <c r="H165" s="2" t="n">
        <v>60</v>
      </c>
      <c r="I165" s="2" t="s">
        <v>321</v>
      </c>
      <c r="J165" s="2" t="s">
        <v>325</v>
      </c>
      <c r="K165" s="2" t="n">
        <v>16</v>
      </c>
      <c r="L165" s="2" t="s">
        <v>115</v>
      </c>
      <c r="M165" s="2" t="s">
        <v>130</v>
      </c>
      <c r="AA165" s="2" t="s">
        <v>230</v>
      </c>
      <c r="AB165" s="2" t="s">
        <v>113</v>
      </c>
      <c r="AC165" s="0"/>
      <c r="AD165" s="0"/>
      <c r="AE165" s="0"/>
      <c r="AF165" s="0"/>
      <c r="AG165" s="0"/>
      <c r="AH165" s="0"/>
      <c r="AI165" s="0"/>
      <c r="AJ165" s="0"/>
      <c r="AK165" s="0"/>
      <c r="AL165" s="0"/>
      <c r="AM165" s="0"/>
      <c r="AN165" s="0"/>
      <c r="BM165" s="2" t="s">
        <v>389</v>
      </c>
      <c r="BO165" s="2" t="s">
        <v>401</v>
      </c>
    </row>
    <row r="166" customFormat="false" ht="15" hidden="true" customHeight="false" outlineLevel="0" collapsed="false">
      <c r="A166" s="1" t="n">
        <v>65</v>
      </c>
      <c r="B166" s="2" t="s">
        <v>160</v>
      </c>
      <c r="C166" s="2" t="n">
        <v>6</v>
      </c>
      <c r="D166" s="2" t="n">
        <v>4</v>
      </c>
      <c r="E166" s="2" t="n">
        <v>1</v>
      </c>
      <c r="F166" s="2" t="n">
        <v>9</v>
      </c>
      <c r="G166" s="2" t="s">
        <v>299</v>
      </c>
      <c r="H166" s="2" t="n">
        <v>80</v>
      </c>
      <c r="I166" s="2" t="s">
        <v>203</v>
      </c>
      <c r="J166" s="2" t="s">
        <v>204</v>
      </c>
      <c r="K166" s="2" t="n">
        <v>6</v>
      </c>
      <c r="L166" s="2" t="s">
        <v>115</v>
      </c>
      <c r="M166" s="2" t="s">
        <v>160</v>
      </c>
      <c r="AA166" s="2" t="s">
        <v>369</v>
      </c>
      <c r="AB166" s="2" t="s">
        <v>113</v>
      </c>
      <c r="AC166" s="0"/>
      <c r="AD166" s="0"/>
      <c r="AE166" s="0"/>
      <c r="AF166" s="0"/>
      <c r="AG166" s="0"/>
      <c r="AH166" s="0"/>
      <c r="AI166" s="0"/>
      <c r="AJ166" s="0"/>
      <c r="AK166" s="0"/>
      <c r="AL166" s="0"/>
      <c r="AM166" s="0"/>
      <c r="AN166" s="0"/>
      <c r="BM166" s="2" t="s">
        <v>394</v>
      </c>
      <c r="BO166" s="2" t="s">
        <v>64</v>
      </c>
    </row>
    <row r="167" customFormat="false" ht="15" hidden="true" customHeight="false" outlineLevel="0" collapsed="false">
      <c r="A167" s="1" t="n">
        <v>66</v>
      </c>
      <c r="B167" s="2" t="s">
        <v>190</v>
      </c>
      <c r="C167" s="2" t="n">
        <v>6</v>
      </c>
      <c r="D167" s="2" t="n">
        <v>5</v>
      </c>
      <c r="E167" s="2" t="n">
        <v>1</v>
      </c>
      <c r="F167" s="2" t="n">
        <v>9</v>
      </c>
      <c r="G167" s="2" t="s">
        <v>452</v>
      </c>
      <c r="H167" s="2" t="n">
        <v>140</v>
      </c>
      <c r="I167" s="2" t="s">
        <v>270</v>
      </c>
      <c r="J167" s="2" t="s">
        <v>269</v>
      </c>
      <c r="K167" s="2" t="n">
        <v>1</v>
      </c>
      <c r="L167" s="2" t="s">
        <v>115</v>
      </c>
      <c r="M167" s="2" t="s">
        <v>190</v>
      </c>
      <c r="AA167" s="2" t="s">
        <v>68</v>
      </c>
      <c r="AB167" s="2" t="s">
        <v>113</v>
      </c>
      <c r="AC167" s="0"/>
      <c r="AD167" s="0"/>
      <c r="AE167" s="0"/>
      <c r="AF167" s="0"/>
      <c r="AG167" s="0"/>
      <c r="AH167" s="0"/>
      <c r="BM167" s="2" t="s">
        <v>401</v>
      </c>
      <c r="BO167" s="2" t="s">
        <v>252</v>
      </c>
    </row>
    <row r="168" customFormat="false" ht="15" hidden="true" customHeight="false" outlineLevel="0" collapsed="false">
      <c r="A168" s="1" t="n">
        <v>67</v>
      </c>
      <c r="B168" s="2" t="s">
        <v>131</v>
      </c>
      <c r="C168" s="2" t="n">
        <v>4</v>
      </c>
      <c r="D168" s="2" t="n">
        <v>3</v>
      </c>
      <c r="E168" s="2" t="n">
        <v>2</v>
      </c>
      <c r="F168" s="2" t="n">
        <v>8</v>
      </c>
      <c r="G168" s="2" t="s">
        <v>430</v>
      </c>
      <c r="H168" s="2" t="n">
        <v>40</v>
      </c>
      <c r="I168" s="2" t="s">
        <v>113</v>
      </c>
      <c r="J168" s="2" t="s">
        <v>114</v>
      </c>
      <c r="K168" s="2" t="n">
        <v>16</v>
      </c>
      <c r="L168" s="2" t="s">
        <v>115</v>
      </c>
      <c r="M168" s="2" t="s">
        <v>168</v>
      </c>
      <c r="AA168" s="2" t="s">
        <v>377</v>
      </c>
      <c r="AB168" s="2" t="s">
        <v>113</v>
      </c>
      <c r="AC168" s="0"/>
      <c r="AD168" s="0"/>
      <c r="AE168" s="0"/>
      <c r="AF168" s="0"/>
      <c r="AG168" s="0"/>
      <c r="AH168" s="0"/>
      <c r="BM168" s="2" t="s">
        <v>64</v>
      </c>
    </row>
    <row r="169" customFormat="false" ht="15" hidden="true" customHeight="false" outlineLevel="0" collapsed="false">
      <c r="A169" s="1" t="n">
        <v>68</v>
      </c>
      <c r="B169" s="2" t="s">
        <v>161</v>
      </c>
      <c r="C169" s="2" t="n">
        <v>7</v>
      </c>
      <c r="D169" s="2" t="n">
        <v>3</v>
      </c>
      <c r="E169" s="2" t="n">
        <v>3</v>
      </c>
      <c r="F169" s="2" t="n">
        <v>7</v>
      </c>
      <c r="G169" s="2" t="s">
        <v>112</v>
      </c>
      <c r="H169" s="2" t="n">
        <v>70</v>
      </c>
      <c r="I169" s="2" t="s">
        <v>174</v>
      </c>
      <c r="J169" s="2" t="s">
        <v>175</v>
      </c>
      <c r="K169" s="2" t="n">
        <v>2</v>
      </c>
      <c r="L169" s="2" t="s">
        <v>115</v>
      </c>
      <c r="M169" s="2" t="s">
        <v>197</v>
      </c>
      <c r="AA169" s="2" t="s">
        <v>383</v>
      </c>
      <c r="AB169" s="2" t="s">
        <v>113</v>
      </c>
      <c r="AC169" s="0"/>
      <c r="AD169" s="0"/>
      <c r="AE169" s="0"/>
      <c r="AF169" s="0"/>
      <c r="AG169" s="0"/>
      <c r="AH169" s="0"/>
      <c r="BM169" s="2" t="s">
        <v>385</v>
      </c>
    </row>
    <row r="170" customFormat="false" ht="15" hidden="true" customHeight="false" outlineLevel="0" collapsed="false">
      <c r="A170" s="1" t="n">
        <v>69</v>
      </c>
      <c r="B170" s="2" t="s">
        <v>191</v>
      </c>
      <c r="C170" s="2" t="n">
        <v>6</v>
      </c>
      <c r="D170" s="2" t="n">
        <v>3</v>
      </c>
      <c r="E170" s="2" t="n">
        <v>3</v>
      </c>
      <c r="F170" s="2" t="n">
        <v>8</v>
      </c>
      <c r="G170" s="2" t="s">
        <v>443</v>
      </c>
      <c r="H170" s="2" t="n">
        <v>90</v>
      </c>
      <c r="I170" s="2" t="s">
        <v>203</v>
      </c>
      <c r="J170" s="2" t="s">
        <v>204</v>
      </c>
      <c r="K170" s="2" t="n">
        <v>2</v>
      </c>
      <c r="L170" s="2" t="s">
        <v>115</v>
      </c>
      <c r="M170" s="2" t="s">
        <v>226</v>
      </c>
      <c r="AA170" s="2" t="s">
        <v>388</v>
      </c>
      <c r="AB170" s="2" t="s">
        <v>113</v>
      </c>
      <c r="AC170" s="0"/>
      <c r="AD170" s="0"/>
      <c r="AE170" s="0"/>
      <c r="AF170" s="0"/>
      <c r="AG170" s="0"/>
      <c r="AH170" s="0"/>
      <c r="BM170" s="2" t="s">
        <v>390</v>
      </c>
    </row>
    <row r="171" customFormat="false" ht="15" hidden="true" customHeight="false" outlineLevel="0" collapsed="false">
      <c r="A171" s="1" t="n">
        <v>70</v>
      </c>
      <c r="B171" s="2" t="s">
        <v>219</v>
      </c>
      <c r="C171" s="2" t="n">
        <v>4</v>
      </c>
      <c r="D171" s="2" t="n">
        <v>4</v>
      </c>
      <c r="E171" s="2" t="n">
        <v>2</v>
      </c>
      <c r="F171" s="2" t="n">
        <v>9</v>
      </c>
      <c r="G171" s="2" t="s">
        <v>453</v>
      </c>
      <c r="H171" s="2" t="n">
        <v>110</v>
      </c>
      <c r="I171" s="2" t="s">
        <v>203</v>
      </c>
      <c r="J171" s="2" t="s">
        <v>204</v>
      </c>
      <c r="K171" s="2" t="n">
        <v>2</v>
      </c>
      <c r="L171" s="2" t="s">
        <v>115</v>
      </c>
      <c r="M171" s="2" t="s">
        <v>219</v>
      </c>
      <c r="AA171" s="2" t="s">
        <v>395</v>
      </c>
      <c r="AB171" s="2" t="s">
        <v>113</v>
      </c>
      <c r="AC171" s="0"/>
      <c r="AD171" s="0"/>
      <c r="AE171" s="0"/>
      <c r="AF171" s="0"/>
      <c r="AG171" s="0"/>
      <c r="AH171" s="0"/>
      <c r="BM171" s="2" t="s">
        <v>397</v>
      </c>
    </row>
    <row r="172" customFormat="false" ht="15" hidden="true" customHeight="false" outlineLevel="0" collapsed="false">
      <c r="A172" s="1" t="n">
        <v>71</v>
      </c>
      <c r="B172" s="2" t="s">
        <v>243</v>
      </c>
      <c r="C172" s="2" t="n">
        <v>8</v>
      </c>
      <c r="D172" s="2" t="n">
        <v>3</v>
      </c>
      <c r="E172" s="2" t="n">
        <v>3</v>
      </c>
      <c r="F172" s="2" t="n">
        <v>8</v>
      </c>
      <c r="G172" s="2" t="s">
        <v>454</v>
      </c>
      <c r="H172" s="2" t="n">
        <v>120</v>
      </c>
      <c r="I172" s="2" t="s">
        <v>174</v>
      </c>
      <c r="J172" s="2" t="s">
        <v>175</v>
      </c>
      <c r="K172" s="2" t="n">
        <v>2</v>
      </c>
      <c r="L172" s="2" t="s">
        <v>115</v>
      </c>
      <c r="M172" s="2" t="s">
        <v>243</v>
      </c>
      <c r="AA172" s="2" t="s">
        <v>61</v>
      </c>
      <c r="AB172" s="2" t="s">
        <v>113</v>
      </c>
      <c r="AC172" s="0"/>
      <c r="AD172" s="0"/>
      <c r="AE172" s="0"/>
      <c r="AF172" s="0"/>
      <c r="AG172" s="0"/>
      <c r="AH172" s="0"/>
      <c r="BM172" s="2" t="s">
        <v>252</v>
      </c>
    </row>
    <row r="173" customFormat="false" ht="15" hidden="true" customHeight="false" outlineLevel="0" collapsed="false">
      <c r="A173" s="1" t="n">
        <v>72</v>
      </c>
      <c r="B173" s="2" t="s">
        <v>132</v>
      </c>
      <c r="C173" s="2" t="n">
        <v>6</v>
      </c>
      <c r="D173" s="2" t="n">
        <v>3</v>
      </c>
      <c r="E173" s="2" t="n">
        <v>3</v>
      </c>
      <c r="F173" s="2" t="n">
        <v>7</v>
      </c>
      <c r="G173" s="2" t="s">
        <v>60</v>
      </c>
      <c r="H173" s="2" t="n">
        <v>50</v>
      </c>
      <c r="I173" s="2" t="s">
        <v>113</v>
      </c>
      <c r="J173" s="2" t="s">
        <v>114</v>
      </c>
      <c r="K173" s="2" t="n">
        <v>16</v>
      </c>
      <c r="L173" s="2" t="s">
        <v>115</v>
      </c>
      <c r="M173" s="2" t="s">
        <v>231</v>
      </c>
      <c r="AA173" s="2" t="s">
        <v>401</v>
      </c>
      <c r="AB173" s="2" t="s">
        <v>113</v>
      </c>
      <c r="AC173" s="0"/>
      <c r="AD173" s="0"/>
      <c r="AE173" s="0"/>
      <c r="AF173" s="0"/>
      <c r="AG173" s="0"/>
      <c r="AH173" s="0"/>
    </row>
    <row r="174" customFormat="false" ht="15" hidden="true" customHeight="false" outlineLevel="0" collapsed="false">
      <c r="A174" s="1" t="n">
        <v>73</v>
      </c>
      <c r="B174" s="2" t="s">
        <v>162</v>
      </c>
      <c r="C174" s="2" t="n">
        <v>6</v>
      </c>
      <c r="D174" s="2" t="n">
        <v>3</v>
      </c>
      <c r="E174" s="2" t="n">
        <v>3</v>
      </c>
      <c r="F174" s="2" t="n">
        <v>7</v>
      </c>
      <c r="G174" s="2" t="s">
        <v>455</v>
      </c>
      <c r="H174" s="2" t="n">
        <v>70</v>
      </c>
      <c r="I174" s="2" t="s">
        <v>144</v>
      </c>
      <c r="J174" s="2" t="s">
        <v>145</v>
      </c>
      <c r="K174" s="2" t="n">
        <v>2</v>
      </c>
      <c r="L174" s="2" t="s">
        <v>115</v>
      </c>
      <c r="M174" s="2" t="s">
        <v>65</v>
      </c>
      <c r="AA174" s="2" t="s">
        <v>64</v>
      </c>
      <c r="AB174" s="2" t="s">
        <v>113</v>
      </c>
      <c r="AC174" s="0"/>
      <c r="AD174" s="0"/>
      <c r="AE174" s="0"/>
      <c r="AF174" s="0"/>
      <c r="AG174" s="0"/>
      <c r="AH174" s="0"/>
    </row>
    <row r="175" customFormat="false" ht="15" hidden="true" customHeight="false" outlineLevel="0" collapsed="false">
      <c r="A175" s="1" t="n">
        <v>74</v>
      </c>
      <c r="B175" s="2" t="s">
        <v>192</v>
      </c>
      <c r="C175" s="2" t="n">
        <v>7</v>
      </c>
      <c r="D175" s="2" t="n">
        <v>3</v>
      </c>
      <c r="E175" s="2" t="n">
        <v>3</v>
      </c>
      <c r="F175" s="2" t="n">
        <v>7</v>
      </c>
      <c r="G175" s="2" t="s">
        <v>456</v>
      </c>
      <c r="H175" s="2" t="n">
        <v>90</v>
      </c>
      <c r="I175" s="2" t="s">
        <v>174</v>
      </c>
      <c r="J175" s="2" t="s">
        <v>175</v>
      </c>
      <c r="K175" s="2" t="n">
        <v>2</v>
      </c>
      <c r="L175" s="2" t="s">
        <v>115</v>
      </c>
      <c r="M175" s="2" t="s">
        <v>176</v>
      </c>
      <c r="AA175" s="2" t="s">
        <v>252</v>
      </c>
      <c r="AB175" s="2" t="s">
        <v>113</v>
      </c>
      <c r="AC175" s="0"/>
      <c r="AD175" s="0"/>
      <c r="AE175" s="0"/>
      <c r="AF175" s="0"/>
      <c r="AG175" s="0"/>
      <c r="AH175" s="0"/>
    </row>
    <row r="176" customFormat="false" ht="15" hidden="true" customHeight="false" outlineLevel="0" collapsed="false">
      <c r="A176" s="1" t="n">
        <v>75</v>
      </c>
      <c r="B176" s="2" t="s">
        <v>220</v>
      </c>
      <c r="C176" s="2" t="n">
        <v>6</v>
      </c>
      <c r="D176" s="2" t="n">
        <v>3</v>
      </c>
      <c r="E176" s="2" t="n">
        <v>3</v>
      </c>
      <c r="F176" s="2" t="n">
        <v>7</v>
      </c>
      <c r="G176" s="2" t="s">
        <v>457</v>
      </c>
      <c r="H176" s="2" t="n">
        <v>90</v>
      </c>
      <c r="I176" s="2" t="s">
        <v>203</v>
      </c>
      <c r="J176" s="2" t="s">
        <v>204</v>
      </c>
      <c r="K176" s="2" t="n">
        <v>2</v>
      </c>
      <c r="L176" s="2" t="s">
        <v>115</v>
      </c>
      <c r="M176" s="2" t="s">
        <v>62</v>
      </c>
      <c r="AA176" s="2" t="s">
        <v>347</v>
      </c>
      <c r="AB176" s="2" t="s">
        <v>285</v>
      </c>
      <c r="AC176" s="0"/>
      <c r="AD176" s="0"/>
      <c r="AE176" s="0"/>
      <c r="AF176" s="0"/>
      <c r="AG176" s="0"/>
      <c r="AH176" s="0"/>
    </row>
    <row r="177" customFormat="false" ht="15" hidden="true" customHeight="false" outlineLevel="0" collapsed="false">
      <c r="A177" s="1" t="n">
        <v>76</v>
      </c>
      <c r="B177" s="2" t="s">
        <v>244</v>
      </c>
      <c r="C177" s="2" t="n">
        <v>6</v>
      </c>
      <c r="D177" s="2" t="n">
        <v>4</v>
      </c>
      <c r="E177" s="2" t="n">
        <v>2</v>
      </c>
      <c r="F177" s="2" t="n">
        <v>8</v>
      </c>
      <c r="G177" s="2" t="s">
        <v>369</v>
      </c>
      <c r="H177" s="2" t="n">
        <v>110</v>
      </c>
      <c r="I177" s="2" t="s">
        <v>203</v>
      </c>
      <c r="J177" s="2" t="s">
        <v>204</v>
      </c>
      <c r="K177" s="2" t="n">
        <v>2</v>
      </c>
      <c r="L177" s="2" t="s">
        <v>115</v>
      </c>
      <c r="M177" s="2" t="s">
        <v>458</v>
      </c>
      <c r="AA177" s="2" t="s">
        <v>354</v>
      </c>
      <c r="AB177" s="2" t="s">
        <v>285</v>
      </c>
      <c r="AC177" s="0"/>
      <c r="AD177" s="0"/>
      <c r="AE177" s="0"/>
      <c r="AF177" s="0"/>
      <c r="AG177" s="0"/>
      <c r="AH177" s="0"/>
    </row>
    <row r="178" customFormat="false" ht="15" hidden="true" customHeight="false" outlineLevel="0" collapsed="false">
      <c r="A178" s="1" t="n">
        <v>77</v>
      </c>
      <c r="B178" s="2" t="s">
        <v>264</v>
      </c>
      <c r="C178" s="2" t="n">
        <v>5</v>
      </c>
      <c r="D178" s="2" t="n">
        <v>5</v>
      </c>
      <c r="E178" s="2" t="n">
        <v>1</v>
      </c>
      <c r="F178" s="2" t="n">
        <v>8</v>
      </c>
      <c r="G178" s="2" t="s">
        <v>459</v>
      </c>
      <c r="H178" s="2" t="n">
        <v>140</v>
      </c>
      <c r="I178" s="2" t="s">
        <v>270</v>
      </c>
      <c r="J178" s="2" t="s">
        <v>269</v>
      </c>
      <c r="K178" s="2" t="n">
        <v>1</v>
      </c>
      <c r="L178" s="2" t="s">
        <v>115</v>
      </c>
      <c r="M178" s="2" t="s">
        <v>264</v>
      </c>
      <c r="AA178" s="2" t="s">
        <v>361</v>
      </c>
      <c r="AB178" s="2" t="s">
        <v>285</v>
      </c>
      <c r="AC178" s="0"/>
      <c r="AD178" s="0"/>
      <c r="AE178" s="0"/>
      <c r="AF178" s="0"/>
      <c r="AG178" s="0"/>
      <c r="AH178" s="0"/>
    </row>
    <row r="179" customFormat="false" ht="15" hidden="true" customHeight="false" outlineLevel="0" collapsed="false">
      <c r="A179" s="1" t="n">
        <v>78</v>
      </c>
      <c r="B179" s="2" t="s">
        <v>133</v>
      </c>
      <c r="C179" s="2" t="n">
        <v>5</v>
      </c>
      <c r="D179" s="2" t="n">
        <v>3</v>
      </c>
      <c r="E179" s="2" t="n">
        <v>3</v>
      </c>
      <c r="F179" s="2" t="n">
        <v>8</v>
      </c>
      <c r="G179" s="2" t="s">
        <v>460</v>
      </c>
      <c r="H179" s="2" t="n">
        <v>40</v>
      </c>
      <c r="I179" s="2" t="s">
        <v>327</v>
      </c>
      <c r="J179" s="2" t="s">
        <v>114</v>
      </c>
      <c r="K179" s="2" t="n">
        <v>16</v>
      </c>
      <c r="L179" s="2" t="s">
        <v>285</v>
      </c>
      <c r="M179" s="2" t="s">
        <v>133</v>
      </c>
      <c r="AA179" s="2" t="s">
        <v>366</v>
      </c>
      <c r="AB179" s="2" t="s">
        <v>285</v>
      </c>
      <c r="AC179" s="0"/>
      <c r="AD179" s="0"/>
      <c r="AE179" s="0"/>
      <c r="AF179" s="0"/>
      <c r="AG179" s="0"/>
      <c r="AH179" s="0"/>
    </row>
    <row r="180" customFormat="false" ht="15" hidden="true" customHeight="false" outlineLevel="0" collapsed="false">
      <c r="A180" s="1" t="n">
        <v>79</v>
      </c>
      <c r="B180" s="2" t="s">
        <v>163</v>
      </c>
      <c r="C180" s="2" t="n">
        <v>6</v>
      </c>
      <c r="D180" s="2" t="n">
        <v>3</v>
      </c>
      <c r="E180" s="2" t="n">
        <v>3</v>
      </c>
      <c r="F180" s="2" t="n">
        <v>8</v>
      </c>
      <c r="G180" s="2" t="s">
        <v>461</v>
      </c>
      <c r="H180" s="2" t="n">
        <v>80</v>
      </c>
      <c r="I180" s="2" t="s">
        <v>284</v>
      </c>
      <c r="J180" s="2" t="s">
        <v>204</v>
      </c>
      <c r="K180" s="2" t="n">
        <v>4</v>
      </c>
      <c r="L180" s="2" t="s">
        <v>285</v>
      </c>
      <c r="M180" s="2" t="s">
        <v>163</v>
      </c>
      <c r="AA180" s="2" t="s">
        <v>370</v>
      </c>
      <c r="AB180" s="2" t="s">
        <v>285</v>
      </c>
      <c r="AC180" s="0"/>
      <c r="AD180" s="0"/>
      <c r="AE180" s="0"/>
      <c r="AF180" s="0"/>
      <c r="AG180" s="0"/>
      <c r="AH180" s="0"/>
    </row>
    <row r="181" customFormat="false" ht="15" hidden="true" customHeight="false" outlineLevel="0" collapsed="false">
      <c r="A181" s="1" t="n">
        <v>80</v>
      </c>
      <c r="B181" s="2" t="s">
        <v>193</v>
      </c>
      <c r="C181" s="2" t="n">
        <v>4</v>
      </c>
      <c r="D181" s="2" t="n">
        <v>4</v>
      </c>
      <c r="E181" s="2" t="n">
        <v>2</v>
      </c>
      <c r="F181" s="2" t="n">
        <v>9</v>
      </c>
      <c r="G181" s="2" t="s">
        <v>462</v>
      </c>
      <c r="H181" s="2" t="n">
        <v>110</v>
      </c>
      <c r="I181" s="2" t="s">
        <v>284</v>
      </c>
      <c r="J181" s="2" t="s">
        <v>204</v>
      </c>
      <c r="K181" s="2" t="n">
        <v>4</v>
      </c>
      <c r="L181" s="2" t="s">
        <v>285</v>
      </c>
      <c r="M181" s="2" t="s">
        <v>193</v>
      </c>
      <c r="AA181" s="2" t="s">
        <v>283</v>
      </c>
      <c r="AB181" s="2" t="s">
        <v>285</v>
      </c>
      <c r="AC181" s="0"/>
      <c r="AD181" s="0"/>
      <c r="AE181" s="0"/>
      <c r="AF181" s="0"/>
      <c r="AG181" s="0"/>
      <c r="AH181" s="0"/>
    </row>
    <row r="182" customFormat="false" ht="15" hidden="true" customHeight="false" outlineLevel="0" collapsed="false">
      <c r="A182" s="1" t="n">
        <v>81</v>
      </c>
      <c r="B182" s="2" t="s">
        <v>221</v>
      </c>
      <c r="C182" s="2" t="n">
        <v>4</v>
      </c>
      <c r="D182" s="2" t="n">
        <v>5</v>
      </c>
      <c r="E182" s="2" t="n">
        <v>1</v>
      </c>
      <c r="F182" s="2" t="n">
        <v>9</v>
      </c>
      <c r="G182" s="2" t="s">
        <v>463</v>
      </c>
      <c r="H182" s="2" t="n">
        <v>140</v>
      </c>
      <c r="I182" s="2" t="s">
        <v>270</v>
      </c>
      <c r="J182" s="2" t="s">
        <v>319</v>
      </c>
      <c r="K182" s="2" t="n">
        <v>1</v>
      </c>
      <c r="L182" s="2" t="s">
        <v>285</v>
      </c>
      <c r="M182" s="2" t="s">
        <v>221</v>
      </c>
      <c r="AA182" s="2" t="s">
        <v>379</v>
      </c>
      <c r="AB182" s="2" t="s">
        <v>285</v>
      </c>
      <c r="AC182" s="0"/>
      <c r="AD182" s="0"/>
      <c r="AE182" s="0"/>
      <c r="AF182" s="0"/>
      <c r="AG182" s="0"/>
      <c r="AH182" s="0"/>
    </row>
    <row r="183" customFormat="false" ht="15" hidden="true" customHeight="false" outlineLevel="0" collapsed="false">
      <c r="A183" s="1" t="n">
        <v>82</v>
      </c>
      <c r="B183" s="2" t="s">
        <v>134</v>
      </c>
      <c r="C183" s="2" t="n">
        <v>5</v>
      </c>
      <c r="D183" s="2" t="n">
        <v>1</v>
      </c>
      <c r="E183" s="2" t="n">
        <v>3</v>
      </c>
      <c r="F183" s="2" t="n">
        <v>5</v>
      </c>
      <c r="G183" s="2" t="s">
        <v>464</v>
      </c>
      <c r="H183" s="2" t="n">
        <v>20</v>
      </c>
      <c r="I183" s="2" t="s">
        <v>335</v>
      </c>
      <c r="J183" s="2" t="s">
        <v>342</v>
      </c>
      <c r="K183" s="2" t="n">
        <v>16</v>
      </c>
      <c r="L183" s="2" t="s">
        <v>344</v>
      </c>
      <c r="M183" s="2" t="s">
        <v>134</v>
      </c>
      <c r="AA183" s="2" t="s">
        <v>385</v>
      </c>
      <c r="AB183" s="2" t="s">
        <v>285</v>
      </c>
      <c r="AC183" s="0"/>
      <c r="AD183" s="0"/>
      <c r="AE183" s="0"/>
      <c r="AF183" s="0"/>
      <c r="AG183" s="0"/>
      <c r="AH183" s="0"/>
    </row>
    <row r="184" customFormat="false" ht="15" hidden="true" customHeight="false" outlineLevel="0" collapsed="false">
      <c r="A184" s="1" t="n">
        <v>83</v>
      </c>
      <c r="B184" s="2" t="s">
        <v>164</v>
      </c>
      <c r="C184" s="2" t="n">
        <v>5</v>
      </c>
      <c r="D184" s="2" t="n">
        <v>5</v>
      </c>
      <c r="E184" s="2" t="n">
        <v>2</v>
      </c>
      <c r="F184" s="2" t="n">
        <v>9</v>
      </c>
      <c r="G184" s="2" t="s">
        <v>465</v>
      </c>
      <c r="H184" s="2" t="n">
        <v>140</v>
      </c>
      <c r="I184" s="2" t="s">
        <v>336</v>
      </c>
      <c r="J184" s="2" t="s">
        <v>341</v>
      </c>
      <c r="K184" s="2" t="n">
        <v>6</v>
      </c>
      <c r="L184" s="2" t="s">
        <v>344</v>
      </c>
      <c r="M184" s="2" t="s">
        <v>239</v>
      </c>
      <c r="AA184" s="2" t="s">
        <v>390</v>
      </c>
      <c r="AB184" s="2" t="s">
        <v>285</v>
      </c>
      <c r="AC184" s="0"/>
      <c r="AD184" s="0"/>
      <c r="AE184" s="0"/>
      <c r="AF184" s="0"/>
      <c r="AG184" s="0"/>
      <c r="AH184" s="0"/>
    </row>
    <row r="185" customFormat="false" ht="15" hidden="true" customHeight="false" outlineLevel="0" collapsed="false">
      <c r="A185" s="1" t="n">
        <v>84</v>
      </c>
      <c r="B185" s="2" t="s">
        <v>135</v>
      </c>
      <c r="C185" s="2" t="n">
        <v>5</v>
      </c>
      <c r="D185" s="2" t="n">
        <v>3</v>
      </c>
      <c r="E185" s="2" t="n">
        <v>3</v>
      </c>
      <c r="F185" s="2" t="n">
        <v>9</v>
      </c>
      <c r="G185" s="2" t="s">
        <v>299</v>
      </c>
      <c r="H185" s="2" t="n">
        <v>50</v>
      </c>
      <c r="I185" s="2" t="s">
        <v>113</v>
      </c>
      <c r="J185" s="2" t="s">
        <v>114</v>
      </c>
      <c r="K185" s="2" t="n">
        <v>16</v>
      </c>
      <c r="L185" s="2" t="s">
        <v>115</v>
      </c>
      <c r="M185" s="2" t="s">
        <v>466</v>
      </c>
      <c r="AA185" s="2" t="s">
        <v>397</v>
      </c>
      <c r="AB185" s="2" t="s">
        <v>285</v>
      </c>
      <c r="AC185" s="0"/>
      <c r="AD185" s="0"/>
      <c r="AE185" s="0"/>
      <c r="AF185" s="0"/>
      <c r="AG185" s="0"/>
      <c r="AH185" s="0"/>
    </row>
    <row r="186" customFormat="false" ht="15" hidden="true" customHeight="false" outlineLevel="0" collapsed="false">
      <c r="A186" s="1" t="n">
        <v>85</v>
      </c>
      <c r="B186" s="2" t="s">
        <v>165</v>
      </c>
      <c r="C186" s="2" t="n">
        <v>6</v>
      </c>
      <c r="D186" s="2" t="n">
        <v>2</v>
      </c>
      <c r="E186" s="2" t="n">
        <v>3</v>
      </c>
      <c r="F186" s="2" t="n">
        <v>7</v>
      </c>
      <c r="G186" s="2" t="s">
        <v>467</v>
      </c>
      <c r="H186" s="2" t="n">
        <v>40</v>
      </c>
      <c r="I186" s="2" t="s">
        <v>321</v>
      </c>
      <c r="J186" s="2" t="s">
        <v>325</v>
      </c>
      <c r="K186" s="2" t="n">
        <v>4</v>
      </c>
      <c r="L186" s="2" t="s">
        <v>115</v>
      </c>
      <c r="M186" s="2" t="s">
        <v>124</v>
      </c>
      <c r="AA186" s="2" t="s">
        <v>349</v>
      </c>
      <c r="AB186" s="2" t="s">
        <v>339</v>
      </c>
      <c r="AC186" s="0"/>
      <c r="AD186" s="0"/>
      <c r="AE186" s="0"/>
      <c r="AF186" s="0"/>
      <c r="AG186" s="0"/>
      <c r="AH186" s="0"/>
    </row>
    <row r="187" customFormat="false" ht="15" hidden="true" customHeight="false" outlineLevel="0" collapsed="false">
      <c r="A187" s="1" t="n">
        <v>86</v>
      </c>
      <c r="B187" s="2" t="s">
        <v>468</v>
      </c>
      <c r="C187" s="2" t="n">
        <v>5</v>
      </c>
      <c r="D187" s="2" t="n">
        <v>3</v>
      </c>
      <c r="E187" s="2" t="n">
        <v>3</v>
      </c>
      <c r="F187" s="2" t="n">
        <v>8</v>
      </c>
      <c r="G187" s="2" t="s">
        <v>435</v>
      </c>
      <c r="H187" s="2" t="n">
        <v>70</v>
      </c>
      <c r="I187" s="2" t="s">
        <v>144</v>
      </c>
      <c r="J187" s="2" t="s">
        <v>145</v>
      </c>
      <c r="K187" s="2" t="n">
        <v>2</v>
      </c>
      <c r="L187" s="2" t="s">
        <v>115</v>
      </c>
      <c r="M187" s="2" t="s">
        <v>65</v>
      </c>
      <c r="AA187" s="2" t="s">
        <v>356</v>
      </c>
      <c r="AB187" s="2" t="s">
        <v>339</v>
      </c>
      <c r="AC187" s="0"/>
      <c r="AD187" s="0"/>
      <c r="AE187" s="0"/>
      <c r="AF187" s="0"/>
      <c r="AG187" s="0"/>
      <c r="AH187" s="0"/>
    </row>
    <row r="188" customFormat="false" ht="15" hidden="true" customHeight="false" outlineLevel="0" collapsed="false">
      <c r="A188" s="1" t="n">
        <v>87</v>
      </c>
      <c r="B188" s="2" t="s">
        <v>469</v>
      </c>
      <c r="C188" s="2" t="n">
        <v>4</v>
      </c>
      <c r="D188" s="2" t="n">
        <v>4</v>
      </c>
      <c r="E188" s="2" t="n">
        <v>2</v>
      </c>
      <c r="F188" s="2" t="n">
        <v>9</v>
      </c>
      <c r="G188" s="2" t="s">
        <v>299</v>
      </c>
      <c r="H188" s="2" t="n">
        <v>80</v>
      </c>
      <c r="I188" s="2" t="s">
        <v>203</v>
      </c>
      <c r="J188" s="2" t="s">
        <v>204</v>
      </c>
      <c r="K188" s="2" t="n">
        <v>4</v>
      </c>
      <c r="L188" s="2" t="s">
        <v>115</v>
      </c>
      <c r="M188" s="2" t="s">
        <v>469</v>
      </c>
      <c r="AA188" s="2" t="s">
        <v>363</v>
      </c>
      <c r="AB188" s="2" t="s">
        <v>339</v>
      </c>
      <c r="AC188" s="0"/>
      <c r="AD188" s="0"/>
      <c r="AE188" s="0"/>
      <c r="AF188" s="0"/>
      <c r="AG188" s="0"/>
      <c r="AH188" s="0"/>
    </row>
    <row r="189" customFormat="false" ht="15" hidden="true" customHeight="false" outlineLevel="0" collapsed="false">
      <c r="A189" s="1" t="n">
        <v>88</v>
      </c>
      <c r="B189" s="2" t="s">
        <v>470</v>
      </c>
      <c r="C189" s="2" t="n">
        <v>6</v>
      </c>
      <c r="D189" s="2" t="n">
        <v>3</v>
      </c>
      <c r="E189" s="2" t="n">
        <v>3</v>
      </c>
      <c r="F189" s="2" t="n">
        <v>9</v>
      </c>
      <c r="G189" s="2" t="s">
        <v>60</v>
      </c>
      <c r="H189" s="2" t="n">
        <v>80</v>
      </c>
      <c r="I189" s="2" t="s">
        <v>203</v>
      </c>
      <c r="J189" s="2" t="s">
        <v>204</v>
      </c>
      <c r="K189" s="2" t="n">
        <v>4</v>
      </c>
      <c r="L189" s="2" t="s">
        <v>115</v>
      </c>
      <c r="M189" s="2" t="s">
        <v>62</v>
      </c>
      <c r="AA189" s="2" t="s">
        <v>66</v>
      </c>
      <c r="AB189" s="2" t="s">
        <v>339</v>
      </c>
      <c r="AC189" s="0"/>
      <c r="AD189" s="0"/>
      <c r="AE189" s="0"/>
      <c r="AF189" s="0"/>
      <c r="AG189" s="0"/>
      <c r="AH189" s="0"/>
    </row>
    <row r="190" customFormat="false" ht="15" hidden="true" customHeight="false" outlineLevel="0" collapsed="false">
      <c r="A190" s="1" t="n">
        <v>89</v>
      </c>
      <c r="B190" s="2" t="s">
        <v>471</v>
      </c>
      <c r="C190" s="2" t="n">
        <v>4</v>
      </c>
      <c r="D190" s="2" t="n">
        <v>5</v>
      </c>
      <c r="E190" s="2" t="n">
        <v>1</v>
      </c>
      <c r="F190" s="2" t="n">
        <v>9</v>
      </c>
      <c r="G190" s="2" t="s">
        <v>329</v>
      </c>
      <c r="H190" s="2" t="n">
        <v>110</v>
      </c>
      <c r="I190" s="2" t="s">
        <v>270</v>
      </c>
      <c r="J190" s="2" t="s">
        <v>269</v>
      </c>
      <c r="K190" s="2" t="n">
        <v>1</v>
      </c>
      <c r="L190" s="2" t="s">
        <v>115</v>
      </c>
      <c r="M190" s="2" t="s">
        <v>258</v>
      </c>
      <c r="AA190" s="2" t="s">
        <v>371</v>
      </c>
      <c r="AB190" s="2" t="s">
        <v>339</v>
      </c>
      <c r="AC190" s="0"/>
      <c r="AD190" s="0"/>
      <c r="AE190" s="0"/>
      <c r="AF190" s="0"/>
      <c r="AG190" s="0"/>
      <c r="AH190" s="0"/>
    </row>
    <row r="191" customFormat="false" ht="15" hidden="true" customHeight="false" outlineLevel="0" collapsed="false">
      <c r="A191" s="1" t="n">
        <v>90</v>
      </c>
      <c r="B191" s="2" t="s">
        <v>136</v>
      </c>
      <c r="C191" s="2" t="n">
        <v>7</v>
      </c>
      <c r="D191" s="2" t="n">
        <v>3</v>
      </c>
      <c r="E191" s="2" t="n">
        <v>3</v>
      </c>
      <c r="F191" s="2" t="n">
        <v>7</v>
      </c>
      <c r="G191" s="2" t="s">
        <v>299</v>
      </c>
      <c r="H191" s="2" t="n">
        <v>50</v>
      </c>
      <c r="I191" s="2" t="s">
        <v>113</v>
      </c>
      <c r="J191" s="2" t="s">
        <v>338</v>
      </c>
      <c r="K191" s="2" t="n">
        <v>16</v>
      </c>
      <c r="L191" s="2" t="s">
        <v>285</v>
      </c>
      <c r="M191" s="2" t="s">
        <v>67</v>
      </c>
      <c r="AA191" s="2" t="s">
        <v>375</v>
      </c>
      <c r="AB191" s="2" t="s">
        <v>339</v>
      </c>
      <c r="AC191" s="0"/>
      <c r="AD191" s="0"/>
      <c r="AE191" s="0"/>
      <c r="AF191" s="0"/>
      <c r="AG191" s="0"/>
      <c r="AH191" s="0"/>
    </row>
    <row r="192" customFormat="false" ht="15" hidden="true" customHeight="false" outlineLevel="0" collapsed="false">
      <c r="A192" s="1" t="n">
        <v>91</v>
      </c>
      <c r="B192" s="2" t="s">
        <v>166</v>
      </c>
      <c r="C192" s="2" t="n">
        <v>7</v>
      </c>
      <c r="D192" s="2" t="n">
        <v>3</v>
      </c>
      <c r="E192" s="2" t="n">
        <v>3</v>
      </c>
      <c r="F192" s="2" t="n">
        <v>7</v>
      </c>
      <c r="G192" s="2" t="s">
        <v>472</v>
      </c>
      <c r="H192" s="2" t="n">
        <v>70</v>
      </c>
      <c r="I192" s="2" t="s">
        <v>144</v>
      </c>
      <c r="J192" s="2" t="s">
        <v>337</v>
      </c>
      <c r="K192" s="2" t="n">
        <v>2</v>
      </c>
      <c r="L192" s="2" t="s">
        <v>285</v>
      </c>
      <c r="M192" s="2" t="s">
        <v>65</v>
      </c>
      <c r="AA192" s="2" t="s">
        <v>380</v>
      </c>
      <c r="AB192" s="2" t="s">
        <v>339</v>
      </c>
      <c r="AC192" s="0"/>
      <c r="AD192" s="0"/>
      <c r="AE192" s="0"/>
      <c r="AF192" s="0"/>
      <c r="AG192" s="0"/>
      <c r="AH192" s="0"/>
    </row>
    <row r="193" customFormat="false" ht="15" hidden="true" customHeight="false" outlineLevel="0" collapsed="false">
      <c r="A193" s="1" t="n">
        <v>92</v>
      </c>
      <c r="B193" s="2" t="s">
        <v>59</v>
      </c>
      <c r="C193" s="2" t="n">
        <v>9</v>
      </c>
      <c r="D193" s="2" t="n">
        <v>2</v>
      </c>
      <c r="E193" s="2" t="n">
        <v>4</v>
      </c>
      <c r="F193" s="2" t="n">
        <v>7</v>
      </c>
      <c r="G193" s="2" t="s">
        <v>473</v>
      </c>
      <c r="H193" s="2" t="n">
        <v>80</v>
      </c>
      <c r="I193" s="2" t="s">
        <v>174</v>
      </c>
      <c r="J193" s="2" t="s">
        <v>340</v>
      </c>
      <c r="K193" s="2" t="n">
        <v>4</v>
      </c>
      <c r="L193" s="2" t="s">
        <v>285</v>
      </c>
      <c r="M193" s="2" t="s">
        <v>59</v>
      </c>
      <c r="AA193" s="2" t="s">
        <v>346</v>
      </c>
      <c r="AB193" s="2" t="s">
        <v>270</v>
      </c>
      <c r="AC193" s="0"/>
      <c r="AD193" s="0"/>
      <c r="AE193" s="0"/>
      <c r="AF193" s="0"/>
      <c r="AG193" s="0"/>
      <c r="AH193" s="0"/>
    </row>
    <row r="194" customFormat="false" ht="15" hidden="true" customHeight="false" outlineLevel="0" collapsed="false">
      <c r="A194" s="1" t="n">
        <v>93</v>
      </c>
      <c r="B194" s="2" t="s">
        <v>224</v>
      </c>
      <c r="C194" s="2" t="n">
        <v>7</v>
      </c>
      <c r="D194" s="2" t="n">
        <v>3</v>
      </c>
      <c r="E194" s="2" t="n">
        <v>3</v>
      </c>
      <c r="F194" s="2" t="n">
        <v>8</v>
      </c>
      <c r="G194" s="2" t="s">
        <v>60</v>
      </c>
      <c r="H194" s="2" t="n">
        <v>90</v>
      </c>
      <c r="I194" s="2" t="s">
        <v>203</v>
      </c>
      <c r="J194" s="2" t="s">
        <v>314</v>
      </c>
      <c r="K194" s="2" t="n">
        <v>2</v>
      </c>
      <c r="L194" s="2" t="s">
        <v>285</v>
      </c>
      <c r="M194" s="2" t="s">
        <v>62</v>
      </c>
      <c r="AA194" s="2" t="s">
        <v>353</v>
      </c>
      <c r="AB194" s="2" t="s">
        <v>270</v>
      </c>
      <c r="AC194" s="0"/>
      <c r="AD194" s="0"/>
      <c r="AE194" s="0"/>
      <c r="AF194" s="0"/>
      <c r="AG194" s="0"/>
      <c r="AH194" s="0"/>
    </row>
    <row r="195" customFormat="false" ht="15" hidden="true" customHeight="false" outlineLevel="0" collapsed="false">
      <c r="A195" s="1" t="n">
        <v>94</v>
      </c>
      <c r="B195" s="2" t="s">
        <v>247</v>
      </c>
      <c r="C195" s="2" t="n">
        <v>6</v>
      </c>
      <c r="D195" s="2" t="n">
        <v>5</v>
      </c>
      <c r="E195" s="2" t="n">
        <v>2</v>
      </c>
      <c r="F195" s="2" t="n">
        <v>8</v>
      </c>
      <c r="G195" s="2" t="s">
        <v>474</v>
      </c>
      <c r="H195" s="2" t="n">
        <v>150</v>
      </c>
      <c r="I195" s="2" t="s">
        <v>270</v>
      </c>
      <c r="J195" s="2" t="s">
        <v>319</v>
      </c>
      <c r="K195" s="2" t="n">
        <v>1</v>
      </c>
      <c r="L195" s="2" t="s">
        <v>285</v>
      </c>
      <c r="M195" s="2" t="s">
        <v>247</v>
      </c>
      <c r="AA195" s="2" t="s">
        <v>360</v>
      </c>
      <c r="AB195" s="2" t="s">
        <v>270</v>
      </c>
      <c r="AC195" s="0"/>
      <c r="AD195" s="0"/>
      <c r="AE195" s="0"/>
      <c r="AF195" s="0"/>
      <c r="AG195" s="0"/>
      <c r="AH195" s="0"/>
    </row>
    <row r="196" customFormat="false" ht="15" hidden="true" customHeight="false" outlineLevel="0" collapsed="false">
      <c r="A196" s="1" t="n">
        <v>95</v>
      </c>
      <c r="B196" s="2" t="s">
        <v>137</v>
      </c>
      <c r="C196" s="2" t="n">
        <v>6</v>
      </c>
      <c r="D196" s="2" t="n">
        <v>3</v>
      </c>
      <c r="E196" s="2" t="n">
        <v>3</v>
      </c>
      <c r="F196" s="2" t="n">
        <v>8</v>
      </c>
      <c r="G196" s="2" t="s">
        <v>475</v>
      </c>
      <c r="H196" s="2" t="n">
        <v>60</v>
      </c>
      <c r="I196" s="2" t="s">
        <v>113</v>
      </c>
      <c r="J196" s="2" t="s">
        <v>114</v>
      </c>
      <c r="K196" s="2" t="n">
        <v>16</v>
      </c>
      <c r="L196" s="2" t="s">
        <v>115</v>
      </c>
      <c r="M196" s="2" t="s">
        <v>231</v>
      </c>
      <c r="AA196" s="2" t="s">
        <v>365</v>
      </c>
      <c r="AB196" s="2" t="s">
        <v>270</v>
      </c>
      <c r="AC196" s="0"/>
      <c r="AD196" s="0"/>
      <c r="AE196" s="0"/>
      <c r="AF196" s="0"/>
      <c r="AG196" s="0"/>
      <c r="AH196" s="0"/>
    </row>
    <row r="197" customFormat="false" ht="15" hidden="true" customHeight="false" outlineLevel="0" collapsed="false">
      <c r="A197" s="1" t="n">
        <v>96</v>
      </c>
      <c r="B197" s="2" t="s">
        <v>167</v>
      </c>
      <c r="C197" s="2" t="n">
        <v>7</v>
      </c>
      <c r="D197" s="2" t="n">
        <v>2</v>
      </c>
      <c r="E197" s="2" t="n">
        <v>4</v>
      </c>
      <c r="F197" s="2" t="n">
        <v>7</v>
      </c>
      <c r="G197" s="2" t="s">
        <v>476</v>
      </c>
      <c r="H197" s="2" t="n">
        <v>80</v>
      </c>
      <c r="I197" s="2" t="s">
        <v>174</v>
      </c>
      <c r="J197" s="2" t="s">
        <v>175</v>
      </c>
      <c r="K197" s="2" t="n">
        <v>4</v>
      </c>
      <c r="L197" s="2" t="s">
        <v>115</v>
      </c>
      <c r="M197" s="2" t="s">
        <v>176</v>
      </c>
      <c r="AA197" s="2" t="s">
        <v>63</v>
      </c>
      <c r="AB197" s="2" t="s">
        <v>270</v>
      </c>
      <c r="AC197" s="0"/>
      <c r="AD197" s="0"/>
      <c r="AE197" s="0"/>
      <c r="AF197" s="0"/>
      <c r="AG197" s="0"/>
      <c r="AH197" s="0"/>
    </row>
    <row r="198" customFormat="false" ht="15" hidden="true" customHeight="false" outlineLevel="0" collapsed="false">
      <c r="A198" s="1" t="n">
        <v>97</v>
      </c>
      <c r="B198" s="2" t="s">
        <v>196</v>
      </c>
      <c r="C198" s="2" t="n">
        <v>7</v>
      </c>
      <c r="D198" s="2" t="n">
        <v>3</v>
      </c>
      <c r="E198" s="2" t="n">
        <v>3</v>
      </c>
      <c r="F198" s="2" t="n">
        <v>8</v>
      </c>
      <c r="G198" s="2" t="s">
        <v>477</v>
      </c>
      <c r="H198" s="2" t="n">
        <v>110</v>
      </c>
      <c r="I198" s="2" t="s">
        <v>333</v>
      </c>
      <c r="J198" s="2" t="s">
        <v>339</v>
      </c>
      <c r="K198" s="2" t="n">
        <v>4</v>
      </c>
      <c r="L198" s="2" t="s">
        <v>115</v>
      </c>
      <c r="M198" s="2" t="s">
        <v>62</v>
      </c>
      <c r="AA198" s="2" t="s">
        <v>374</v>
      </c>
      <c r="AB198" s="2" t="s">
        <v>270</v>
      </c>
      <c r="AC198" s="0"/>
      <c r="AD198" s="0"/>
      <c r="AE198" s="0"/>
      <c r="AF198" s="0"/>
      <c r="AG198" s="0"/>
      <c r="AH198" s="0"/>
    </row>
    <row r="199" customFormat="false" ht="15" hidden="true" customHeight="false" outlineLevel="0" collapsed="false">
      <c r="A199" s="1" t="n">
        <v>98</v>
      </c>
      <c r="B199" s="2" t="s">
        <v>225</v>
      </c>
      <c r="C199" s="2" t="n">
        <v>6</v>
      </c>
      <c r="D199" s="2" t="n">
        <v>5</v>
      </c>
      <c r="E199" s="2" t="n">
        <v>1</v>
      </c>
      <c r="F199" s="2" t="n">
        <v>9</v>
      </c>
      <c r="G199" s="2" t="s">
        <v>452</v>
      </c>
      <c r="H199" s="2" t="n">
        <v>140</v>
      </c>
      <c r="I199" s="2" t="s">
        <v>270</v>
      </c>
      <c r="J199" s="2" t="s">
        <v>269</v>
      </c>
      <c r="K199" s="2" t="n">
        <v>1</v>
      </c>
      <c r="L199" s="2" t="s">
        <v>115</v>
      </c>
      <c r="M199" s="2" t="s">
        <v>190</v>
      </c>
      <c r="AA199" s="2" t="s">
        <v>378</v>
      </c>
      <c r="AB199" s="2" t="s">
        <v>270</v>
      </c>
      <c r="AC199" s="0"/>
      <c r="AD199" s="0"/>
      <c r="AE199" s="0"/>
      <c r="AF199" s="0"/>
      <c r="AG199" s="0"/>
      <c r="AH199" s="0"/>
    </row>
    <row r="200" customFormat="false" ht="15" hidden="true" customHeight="false" outlineLevel="0" collapsed="false">
      <c r="A200" s="1" t="n">
        <v>99</v>
      </c>
      <c r="B200" s="2" t="s">
        <v>138</v>
      </c>
      <c r="C200" s="2" t="n">
        <v>5</v>
      </c>
      <c r="D200" s="2" t="n">
        <v>3</v>
      </c>
      <c r="E200" s="2" t="n">
        <v>2</v>
      </c>
      <c r="F200" s="2" t="n">
        <v>7</v>
      </c>
      <c r="G200" s="2" t="s">
        <v>439</v>
      </c>
      <c r="H200" s="2" t="n">
        <v>40</v>
      </c>
      <c r="I200" s="2" t="s">
        <v>113</v>
      </c>
      <c r="J200" s="2" t="s">
        <v>114</v>
      </c>
      <c r="K200" s="2" t="n">
        <v>16</v>
      </c>
      <c r="L200" s="2" t="s">
        <v>115</v>
      </c>
      <c r="M200" s="2" t="s">
        <v>138</v>
      </c>
      <c r="AA200" s="2" t="s">
        <v>384</v>
      </c>
      <c r="AB200" s="2" t="s">
        <v>270</v>
      </c>
      <c r="AC200" s="0"/>
      <c r="AD200" s="0"/>
      <c r="AE200" s="0"/>
      <c r="AF200" s="0"/>
      <c r="AG200" s="0"/>
      <c r="AH200" s="0"/>
    </row>
    <row r="201" customFormat="false" ht="15" hidden="true" customHeight="false" outlineLevel="0" collapsed="false">
      <c r="A201" s="1" t="n">
        <v>100</v>
      </c>
      <c r="B201" s="2" t="s">
        <v>168</v>
      </c>
      <c r="C201" s="2" t="n">
        <v>4</v>
      </c>
      <c r="D201" s="2" t="n">
        <v>3</v>
      </c>
      <c r="E201" s="2" t="n">
        <v>2</v>
      </c>
      <c r="F201" s="2" t="n">
        <v>8</v>
      </c>
      <c r="G201" s="2" t="s">
        <v>430</v>
      </c>
      <c r="H201" s="2" t="n">
        <v>40</v>
      </c>
      <c r="I201" s="2" t="s">
        <v>113</v>
      </c>
      <c r="J201" s="2" t="s">
        <v>114</v>
      </c>
      <c r="K201" s="2" t="n">
        <v>16</v>
      </c>
      <c r="L201" s="2" t="s">
        <v>115</v>
      </c>
      <c r="M201" s="2" t="s">
        <v>168</v>
      </c>
      <c r="AA201" s="2" t="s">
        <v>389</v>
      </c>
      <c r="AB201" s="2" t="s">
        <v>270</v>
      </c>
      <c r="AC201" s="0"/>
      <c r="AD201" s="0"/>
      <c r="AE201" s="0"/>
      <c r="AF201" s="0"/>
      <c r="AG201" s="0"/>
      <c r="AH201" s="0"/>
    </row>
    <row r="202" customFormat="false" ht="15" hidden="true" customHeight="false" outlineLevel="0" collapsed="false">
      <c r="A202" s="1" t="n">
        <v>101</v>
      </c>
      <c r="B202" s="2" t="s">
        <v>197</v>
      </c>
      <c r="C202" s="2" t="n">
        <v>7</v>
      </c>
      <c r="D202" s="2" t="n">
        <v>3</v>
      </c>
      <c r="E202" s="2" t="n">
        <v>3</v>
      </c>
      <c r="F202" s="2" t="n">
        <v>7</v>
      </c>
      <c r="G202" s="2" t="s">
        <v>112</v>
      </c>
      <c r="H202" s="2" t="n">
        <v>70</v>
      </c>
      <c r="I202" s="2" t="s">
        <v>174</v>
      </c>
      <c r="J202" s="2" t="s">
        <v>175</v>
      </c>
      <c r="K202" s="2" t="n">
        <v>4</v>
      </c>
      <c r="L202" s="2" t="s">
        <v>115</v>
      </c>
      <c r="M202" s="2" t="s">
        <v>197</v>
      </c>
      <c r="AA202" s="2" t="s">
        <v>348</v>
      </c>
      <c r="AB202" s="2" t="s">
        <v>478</v>
      </c>
      <c r="AC202" s="0"/>
      <c r="AD202" s="0"/>
      <c r="AE202" s="0"/>
      <c r="AF202" s="0"/>
      <c r="AG202" s="0"/>
      <c r="AH202" s="0"/>
    </row>
    <row r="203" customFormat="false" ht="15" hidden="true" customHeight="false" outlineLevel="0" collapsed="false">
      <c r="A203" s="1" t="n">
        <v>102</v>
      </c>
      <c r="B203" s="2" t="s">
        <v>226</v>
      </c>
      <c r="C203" s="2" t="n">
        <v>6</v>
      </c>
      <c r="D203" s="2" t="n">
        <v>3</v>
      </c>
      <c r="E203" s="2" t="n">
        <v>3</v>
      </c>
      <c r="F203" s="2" t="n">
        <v>8</v>
      </c>
      <c r="G203" s="2" t="s">
        <v>443</v>
      </c>
      <c r="H203" s="2" t="n">
        <v>90</v>
      </c>
      <c r="I203" s="2" t="s">
        <v>203</v>
      </c>
      <c r="J203" s="2" t="s">
        <v>204</v>
      </c>
      <c r="K203" s="2" t="n">
        <v>2</v>
      </c>
      <c r="L203" s="2" t="s">
        <v>115</v>
      </c>
      <c r="M203" s="2" t="s">
        <v>226</v>
      </c>
      <c r="AA203" s="2" t="s">
        <v>355</v>
      </c>
      <c r="AB203" s="2" t="s">
        <v>478</v>
      </c>
      <c r="AC203" s="0"/>
      <c r="AD203" s="0"/>
      <c r="AE203" s="0"/>
      <c r="AF203" s="0"/>
      <c r="AG203" s="0"/>
      <c r="AH203" s="0"/>
    </row>
    <row r="204" customFormat="false" ht="15" hidden="true" customHeight="false" outlineLevel="0" collapsed="false">
      <c r="A204" s="1" t="n">
        <v>103</v>
      </c>
      <c r="B204" s="2" t="s">
        <v>248</v>
      </c>
      <c r="C204" s="2" t="n">
        <v>3</v>
      </c>
      <c r="D204" s="2" t="n">
        <v>5</v>
      </c>
      <c r="E204" s="2" t="n">
        <v>1</v>
      </c>
      <c r="F204" s="2" t="n">
        <v>9</v>
      </c>
      <c r="G204" s="2" t="s">
        <v>479</v>
      </c>
      <c r="H204" s="2" t="n">
        <v>120</v>
      </c>
      <c r="I204" s="2" t="s">
        <v>270</v>
      </c>
      <c r="J204" s="2" t="s">
        <v>269</v>
      </c>
      <c r="K204" s="2" t="n">
        <v>2</v>
      </c>
      <c r="L204" s="2" t="s">
        <v>115</v>
      </c>
      <c r="M204" s="2" t="s">
        <v>248</v>
      </c>
      <c r="AA204" s="2" t="s">
        <v>362</v>
      </c>
      <c r="AB204" s="2" t="s">
        <v>478</v>
      </c>
      <c r="AC204" s="0"/>
      <c r="AD204" s="0"/>
      <c r="AE204" s="0"/>
      <c r="AF204" s="0"/>
      <c r="AG204" s="0"/>
      <c r="AH204" s="0"/>
    </row>
    <row r="205" customFormat="false" ht="15" hidden="true" customHeight="false" outlineLevel="0" collapsed="false">
      <c r="A205" s="1" t="n">
        <v>104</v>
      </c>
      <c r="B205" s="2" t="s">
        <v>139</v>
      </c>
      <c r="C205" s="2" t="n">
        <v>6</v>
      </c>
      <c r="D205" s="2" t="n">
        <v>2</v>
      </c>
      <c r="E205" s="2" t="n">
        <v>3</v>
      </c>
      <c r="F205" s="2" t="n">
        <v>7</v>
      </c>
      <c r="G205" s="2" t="s">
        <v>467</v>
      </c>
      <c r="H205" s="2" t="n">
        <v>40</v>
      </c>
      <c r="I205" s="2" t="s">
        <v>324</v>
      </c>
      <c r="J205" s="2" t="s">
        <v>325</v>
      </c>
      <c r="K205" s="2" t="n">
        <v>12</v>
      </c>
      <c r="L205" s="2" t="s">
        <v>115</v>
      </c>
      <c r="M205" s="2" t="s">
        <v>139</v>
      </c>
      <c r="AA205" s="2" t="s">
        <v>367</v>
      </c>
      <c r="AB205" s="2" t="s">
        <v>478</v>
      </c>
      <c r="AC205" s="0"/>
      <c r="AD205" s="0"/>
      <c r="AE205" s="0"/>
      <c r="AF205" s="0"/>
      <c r="AG205" s="0"/>
      <c r="AH205" s="0"/>
    </row>
    <row r="206" customFormat="false" ht="15" hidden="true" customHeight="false" outlineLevel="0" collapsed="false">
      <c r="A206" s="1" t="n">
        <v>105</v>
      </c>
      <c r="B206" s="2" t="s">
        <v>169</v>
      </c>
      <c r="C206" s="2" t="n">
        <v>7</v>
      </c>
      <c r="D206" s="2" t="n">
        <v>3</v>
      </c>
      <c r="E206" s="2" t="n">
        <v>3</v>
      </c>
      <c r="F206" s="2" t="n">
        <v>7</v>
      </c>
      <c r="G206" s="2" t="s">
        <v>326</v>
      </c>
      <c r="H206" s="2" t="n">
        <v>50</v>
      </c>
      <c r="I206" s="2" t="s">
        <v>327</v>
      </c>
      <c r="J206" s="2" t="s">
        <v>114</v>
      </c>
      <c r="K206" s="2" t="n">
        <v>2</v>
      </c>
      <c r="L206" s="2" t="s">
        <v>115</v>
      </c>
      <c r="M206" s="2" t="s">
        <v>480</v>
      </c>
      <c r="AA206" s="0"/>
      <c r="AB206" s="115"/>
      <c r="AC206" s="115"/>
      <c r="AD206" s="115"/>
      <c r="AE206" s="115"/>
      <c r="AF206" s="115"/>
      <c r="AG206" s="115"/>
      <c r="AH206" s="115"/>
    </row>
    <row r="207" customFormat="false" ht="15" hidden="true" customHeight="false" outlineLevel="0" collapsed="false">
      <c r="A207" s="1" t="n">
        <v>106</v>
      </c>
      <c r="B207" s="2" t="s">
        <v>198</v>
      </c>
      <c r="C207" s="2" t="n">
        <v>7</v>
      </c>
      <c r="D207" s="2" t="n">
        <v>3</v>
      </c>
      <c r="E207" s="2" t="n">
        <v>3</v>
      </c>
      <c r="F207" s="2" t="n">
        <v>7</v>
      </c>
      <c r="G207" s="2" t="s">
        <v>481</v>
      </c>
      <c r="H207" s="2" t="n">
        <v>70</v>
      </c>
      <c r="I207" s="2" t="s">
        <v>334</v>
      </c>
      <c r="J207" s="2" t="s">
        <v>145</v>
      </c>
      <c r="K207" s="2" t="n">
        <v>2</v>
      </c>
      <c r="L207" s="2" t="s">
        <v>115</v>
      </c>
      <c r="M207" s="2" t="s">
        <v>482</v>
      </c>
      <c r="AA207" s="2" t="s">
        <v>483</v>
      </c>
      <c r="AB207" s="0"/>
    </row>
    <row r="208" customFormat="false" ht="15" hidden="true" customHeight="false" outlineLevel="0" collapsed="false">
      <c r="A208" s="1" t="n">
        <v>107</v>
      </c>
      <c r="B208" s="2" t="s">
        <v>227</v>
      </c>
      <c r="C208" s="2" t="n">
        <v>7</v>
      </c>
      <c r="D208" s="2" t="n">
        <v>3</v>
      </c>
      <c r="E208" s="2" t="n">
        <v>3</v>
      </c>
      <c r="F208" s="2" t="n">
        <v>8</v>
      </c>
      <c r="G208" s="2" t="s">
        <v>484</v>
      </c>
      <c r="H208" s="2" t="n">
        <v>90</v>
      </c>
      <c r="I208" s="2" t="s">
        <v>284</v>
      </c>
      <c r="J208" s="2" t="s">
        <v>204</v>
      </c>
      <c r="K208" s="2" t="n">
        <v>2</v>
      </c>
      <c r="L208" s="2" t="s">
        <v>115</v>
      </c>
      <c r="M208" s="2" t="s">
        <v>485</v>
      </c>
      <c r="AA208" s="1" t="s">
        <v>486</v>
      </c>
      <c r="AB208" s="2" t="s">
        <v>53</v>
      </c>
    </row>
    <row r="209" customFormat="false" ht="15" hidden="true" customHeight="false" outlineLevel="0" collapsed="false">
      <c r="A209" s="1" t="n">
        <v>108</v>
      </c>
      <c r="B209" s="2" t="s">
        <v>249</v>
      </c>
      <c r="C209" s="2" t="n">
        <v>4</v>
      </c>
      <c r="D209" s="2" t="n">
        <v>5</v>
      </c>
      <c r="E209" s="2" t="n">
        <v>1</v>
      </c>
      <c r="F209" s="2" t="n">
        <v>9</v>
      </c>
      <c r="G209" s="2" t="s">
        <v>329</v>
      </c>
      <c r="H209" s="2" t="n">
        <v>110</v>
      </c>
      <c r="I209" s="2" t="s">
        <v>304</v>
      </c>
      <c r="J209" s="2" t="s">
        <v>269</v>
      </c>
      <c r="K209" s="2" t="n">
        <v>1</v>
      </c>
      <c r="L209" s="2" t="s">
        <v>115</v>
      </c>
      <c r="M209" s="2" t="s">
        <v>249</v>
      </c>
      <c r="AA209" s="2" t="s">
        <v>487</v>
      </c>
      <c r="AB209" s="2" t="s">
        <v>51</v>
      </c>
    </row>
    <row r="210" customFormat="false" ht="15" hidden="true" customHeight="false" outlineLevel="0" collapsed="false">
      <c r="A210" s="1" t="n">
        <v>109</v>
      </c>
      <c r="B210" s="2" t="s">
        <v>140</v>
      </c>
      <c r="C210" s="2" t="n">
        <v>6</v>
      </c>
      <c r="D210" s="2" t="n">
        <v>3</v>
      </c>
      <c r="E210" s="2" t="n">
        <v>3</v>
      </c>
      <c r="F210" s="2" t="n">
        <v>7</v>
      </c>
      <c r="G210" s="2" t="s">
        <v>299</v>
      </c>
      <c r="H210" s="2" t="n">
        <v>40</v>
      </c>
      <c r="I210" s="2" t="s">
        <v>113</v>
      </c>
      <c r="J210" s="2" t="s">
        <v>114</v>
      </c>
      <c r="K210" s="2" t="n">
        <v>16</v>
      </c>
      <c r="L210" s="2" t="s">
        <v>115</v>
      </c>
      <c r="M210" s="2" t="s">
        <v>140</v>
      </c>
      <c r="AA210" s="1" t="s">
        <v>488</v>
      </c>
      <c r="AB210" s="2" t="s">
        <v>53</v>
      </c>
    </row>
    <row r="211" customFormat="false" ht="15" hidden="true" customHeight="false" outlineLevel="0" collapsed="false">
      <c r="A211" s="1" t="n">
        <v>110</v>
      </c>
      <c r="B211" s="2" t="s">
        <v>170</v>
      </c>
      <c r="C211" s="2" t="n">
        <v>6</v>
      </c>
      <c r="D211" s="2" t="n">
        <v>4</v>
      </c>
      <c r="E211" s="2" t="n">
        <v>4</v>
      </c>
      <c r="F211" s="2" t="n">
        <v>8</v>
      </c>
      <c r="G211" s="2" t="s">
        <v>489</v>
      </c>
      <c r="H211" s="2" t="n">
        <v>110</v>
      </c>
      <c r="I211" s="2" t="s">
        <v>333</v>
      </c>
      <c r="J211" s="2" t="s">
        <v>339</v>
      </c>
      <c r="K211" s="2" t="n">
        <v>6</v>
      </c>
      <c r="L211" s="2" t="s">
        <v>115</v>
      </c>
      <c r="M211" s="2" t="s">
        <v>170</v>
      </c>
      <c r="AA211" s="2" t="s">
        <v>490</v>
      </c>
      <c r="AB211" s="2" t="s">
        <v>51</v>
      </c>
    </row>
    <row r="212" customFormat="false" ht="15" hidden="true" customHeight="false" outlineLevel="0" collapsed="false">
      <c r="A212" s="1" t="n">
        <v>111</v>
      </c>
      <c r="B212" s="2" t="s">
        <v>141</v>
      </c>
      <c r="C212" s="2" t="n">
        <v>7</v>
      </c>
      <c r="D212" s="2" t="n">
        <v>3</v>
      </c>
      <c r="E212" s="2" t="n">
        <v>4</v>
      </c>
      <c r="F212" s="2" t="n">
        <v>7</v>
      </c>
      <c r="G212" s="2" t="s">
        <v>299</v>
      </c>
      <c r="H212" s="2" t="n">
        <v>70</v>
      </c>
      <c r="I212" s="2" t="s">
        <v>174</v>
      </c>
      <c r="J212" s="2" t="s">
        <v>175</v>
      </c>
      <c r="K212" s="2" t="n">
        <v>16</v>
      </c>
      <c r="L212" s="2" t="s">
        <v>115</v>
      </c>
      <c r="M212" s="2" t="s">
        <v>350</v>
      </c>
      <c r="AA212" s="2" t="s">
        <v>491</v>
      </c>
      <c r="AB212" s="2" t="s">
        <v>52</v>
      </c>
    </row>
    <row r="213" customFormat="false" ht="15" hidden="true" customHeight="false" outlineLevel="0" collapsed="false">
      <c r="A213" s="1" t="n">
        <v>112</v>
      </c>
      <c r="B213" s="2" t="s">
        <v>171</v>
      </c>
      <c r="C213" s="2" t="n">
        <v>8</v>
      </c>
      <c r="D213" s="2" t="n">
        <v>2</v>
      </c>
      <c r="E213" s="2" t="n">
        <v>4</v>
      </c>
      <c r="F213" s="2" t="n">
        <v>7</v>
      </c>
      <c r="G213" s="2" t="s">
        <v>492</v>
      </c>
      <c r="H213" s="2" t="n">
        <v>90</v>
      </c>
      <c r="I213" s="2" t="s">
        <v>174</v>
      </c>
      <c r="J213" s="2" t="s">
        <v>175</v>
      </c>
      <c r="K213" s="2" t="n">
        <v>4</v>
      </c>
      <c r="L213" s="2" t="s">
        <v>115</v>
      </c>
      <c r="M213" s="2" t="s">
        <v>176</v>
      </c>
      <c r="AA213" s="2" t="s">
        <v>493</v>
      </c>
      <c r="AB213" s="2" t="s">
        <v>52</v>
      </c>
    </row>
    <row r="214" customFormat="false" ht="15" hidden="true" customHeight="false" outlineLevel="0" collapsed="false">
      <c r="A214" s="1" t="n">
        <v>113</v>
      </c>
      <c r="B214" s="2" t="s">
        <v>200</v>
      </c>
      <c r="C214" s="2" t="n">
        <v>7</v>
      </c>
      <c r="D214" s="2" t="n">
        <v>3</v>
      </c>
      <c r="E214" s="2" t="n">
        <v>4</v>
      </c>
      <c r="F214" s="2" t="n">
        <v>7</v>
      </c>
      <c r="G214" s="2" t="s">
        <v>375</v>
      </c>
      <c r="H214" s="2" t="n">
        <v>90</v>
      </c>
      <c r="I214" s="2" t="s">
        <v>269</v>
      </c>
      <c r="J214" s="2" t="s">
        <v>270</v>
      </c>
      <c r="K214" s="2" t="n">
        <v>2</v>
      </c>
      <c r="L214" s="2" t="s">
        <v>115</v>
      </c>
      <c r="M214" s="2" t="s">
        <v>65</v>
      </c>
      <c r="AA214" s="2" t="s">
        <v>494</v>
      </c>
      <c r="AB214" s="2" t="s">
        <v>52</v>
      </c>
    </row>
    <row r="215" customFormat="false" ht="15" hidden="true" customHeight="false" outlineLevel="0" collapsed="false">
      <c r="A215" s="1" t="n">
        <v>114</v>
      </c>
      <c r="B215" s="2" t="s">
        <v>229</v>
      </c>
      <c r="C215" s="2" t="n">
        <v>8</v>
      </c>
      <c r="D215" s="2" t="n">
        <v>3</v>
      </c>
      <c r="E215" s="2" t="n">
        <v>4</v>
      </c>
      <c r="F215" s="2" t="n">
        <v>7</v>
      </c>
      <c r="G215" s="2" t="s">
        <v>495</v>
      </c>
      <c r="H215" s="2" t="n">
        <v>120</v>
      </c>
      <c r="I215" s="2" t="s">
        <v>174</v>
      </c>
      <c r="J215" s="2" t="s">
        <v>175</v>
      </c>
      <c r="K215" s="2" t="n">
        <v>2</v>
      </c>
      <c r="L215" s="2" t="s">
        <v>115</v>
      </c>
      <c r="M215" s="2" t="s">
        <v>229</v>
      </c>
      <c r="AA215" s="2" t="s">
        <v>496</v>
      </c>
      <c r="AB215" s="2" t="s">
        <v>52</v>
      </c>
    </row>
    <row r="216" customFormat="false" ht="15" hidden="true" customHeight="false" outlineLevel="0" collapsed="false">
      <c r="A216" s="1" t="n">
        <v>115</v>
      </c>
      <c r="B216" s="2" t="s">
        <v>251</v>
      </c>
      <c r="C216" s="2" t="n">
        <v>2</v>
      </c>
      <c r="D216" s="2" t="n">
        <v>6</v>
      </c>
      <c r="E216" s="2" t="n">
        <v>1</v>
      </c>
      <c r="F216" s="2" t="n">
        <v>10</v>
      </c>
      <c r="G216" s="2" t="s">
        <v>497</v>
      </c>
      <c r="H216" s="2" t="n">
        <v>120</v>
      </c>
      <c r="I216" s="2" t="s">
        <v>270</v>
      </c>
      <c r="J216" s="2" t="s">
        <v>269</v>
      </c>
      <c r="K216" s="2" t="n">
        <v>1</v>
      </c>
      <c r="L216" s="2" t="s">
        <v>115</v>
      </c>
      <c r="M216" s="2" t="s">
        <v>155</v>
      </c>
      <c r="AA216" s="2" t="s">
        <v>498</v>
      </c>
      <c r="AB216" s="2" t="s">
        <v>51</v>
      </c>
    </row>
    <row r="217" customFormat="false" ht="15" hidden="true" customHeight="false" outlineLevel="0" collapsed="false">
      <c r="A217" s="1" t="n">
        <v>116</v>
      </c>
      <c r="B217" s="2" t="s">
        <v>265</v>
      </c>
      <c r="C217" s="2" t="n">
        <v>6</v>
      </c>
      <c r="D217" s="2" t="n">
        <v>5</v>
      </c>
      <c r="E217" s="2" t="n">
        <v>2</v>
      </c>
      <c r="F217" s="2" t="n">
        <v>9</v>
      </c>
      <c r="G217" s="2" t="s">
        <v>499</v>
      </c>
      <c r="H217" s="2" t="n">
        <v>290</v>
      </c>
      <c r="K217" s="2" t="n">
        <v>1</v>
      </c>
      <c r="L217" s="2" t="s">
        <v>343</v>
      </c>
      <c r="M217" s="2" t="s">
        <v>265</v>
      </c>
      <c r="AA217" s="2" t="s">
        <v>500</v>
      </c>
      <c r="AB217" s="2" t="s">
        <v>51</v>
      </c>
    </row>
    <row r="218" customFormat="false" ht="15" hidden="true" customHeight="false" outlineLevel="0" collapsed="false">
      <c r="A218" s="1" t="n">
        <v>117</v>
      </c>
      <c r="B218" s="2" t="s">
        <v>254</v>
      </c>
      <c r="C218" s="2" t="n">
        <v>5</v>
      </c>
      <c r="D218" s="2" t="n">
        <v>5</v>
      </c>
      <c r="E218" s="2" t="n">
        <v>2</v>
      </c>
      <c r="F218" s="2" t="n">
        <v>9</v>
      </c>
      <c r="G218" s="2" t="s">
        <v>501</v>
      </c>
      <c r="H218" s="2" t="n">
        <v>145</v>
      </c>
      <c r="K218" s="2" t="n">
        <v>1</v>
      </c>
      <c r="L218" s="2" t="s">
        <v>343</v>
      </c>
      <c r="M218" s="2" t="s">
        <v>254</v>
      </c>
      <c r="AA218" s="2" t="s">
        <v>502</v>
      </c>
      <c r="AB218" s="2" t="s">
        <v>51</v>
      </c>
    </row>
    <row r="219" customFormat="false" ht="15" hidden="true" customHeight="false" outlineLevel="0" collapsed="false">
      <c r="A219" s="1" t="n">
        <v>118</v>
      </c>
      <c r="B219" s="2" t="s">
        <v>271</v>
      </c>
      <c r="C219" s="2" t="n">
        <v>6</v>
      </c>
      <c r="D219" s="2" t="n">
        <v>2</v>
      </c>
      <c r="E219" s="2" t="n">
        <v>4</v>
      </c>
      <c r="F219" s="2" t="n">
        <v>7</v>
      </c>
      <c r="G219" s="2" t="s">
        <v>503</v>
      </c>
      <c r="H219" s="2" t="n">
        <v>145</v>
      </c>
      <c r="K219" s="2" t="n">
        <v>1</v>
      </c>
      <c r="L219" s="2" t="s">
        <v>343</v>
      </c>
      <c r="M219" s="2" t="s">
        <v>271</v>
      </c>
      <c r="AA219" s="2" t="s">
        <v>504</v>
      </c>
      <c r="AB219" s="2" t="s">
        <v>51</v>
      </c>
    </row>
    <row r="220" customFormat="false" ht="15" hidden="true" customHeight="false" outlineLevel="0" collapsed="false">
      <c r="A220" s="1" t="n">
        <v>119</v>
      </c>
      <c r="B220" s="2" t="s">
        <v>194</v>
      </c>
      <c r="C220" s="2" t="n">
        <v>6</v>
      </c>
      <c r="D220" s="2" t="n">
        <v>2</v>
      </c>
      <c r="E220" s="2" t="n">
        <v>3</v>
      </c>
      <c r="F220" s="2" t="n">
        <v>7</v>
      </c>
      <c r="G220" s="2" t="s">
        <v>505</v>
      </c>
      <c r="H220" s="2" t="n">
        <v>60</v>
      </c>
      <c r="K220" s="2" t="n">
        <v>1</v>
      </c>
      <c r="L220" s="2" t="s">
        <v>343</v>
      </c>
      <c r="M220" s="2" t="s">
        <v>194</v>
      </c>
      <c r="AA220" s="2" t="s">
        <v>506</v>
      </c>
      <c r="AB220" s="2" t="s">
        <v>54</v>
      </c>
    </row>
    <row r="221" customFormat="false" ht="15" hidden="true" customHeight="false" outlineLevel="0" collapsed="false">
      <c r="A221" s="1" t="n">
        <v>120</v>
      </c>
      <c r="B221" s="2" t="s">
        <v>282</v>
      </c>
      <c r="C221" s="2" t="n">
        <v>6</v>
      </c>
      <c r="D221" s="2" t="n">
        <v>5</v>
      </c>
      <c r="E221" s="2" t="n">
        <v>4</v>
      </c>
      <c r="F221" s="2" t="n">
        <v>9</v>
      </c>
      <c r="G221" s="2" t="s">
        <v>507</v>
      </c>
      <c r="H221" s="2" t="n">
        <v>390</v>
      </c>
      <c r="K221" s="2" t="n">
        <v>1</v>
      </c>
      <c r="L221" s="2" t="s">
        <v>343</v>
      </c>
      <c r="M221" s="2" t="s">
        <v>282</v>
      </c>
      <c r="AA221" s="2" t="s">
        <v>508</v>
      </c>
      <c r="AB221" s="2" t="s">
        <v>56</v>
      </c>
    </row>
    <row r="222" customFormat="false" ht="15" hidden="true" customHeight="false" outlineLevel="0" collapsed="false">
      <c r="A222" s="1" t="n">
        <v>121</v>
      </c>
      <c r="B222" s="2" t="s">
        <v>228</v>
      </c>
      <c r="C222" s="2" t="n">
        <v>6</v>
      </c>
      <c r="D222" s="2" t="n">
        <v>3</v>
      </c>
      <c r="E222" s="2" t="n">
        <v>3</v>
      </c>
      <c r="F222" s="2" t="n">
        <v>8</v>
      </c>
      <c r="G222" s="2" t="s">
        <v>509</v>
      </c>
      <c r="H222" s="2" t="n">
        <v>120</v>
      </c>
      <c r="K222" s="2" t="n">
        <v>1</v>
      </c>
      <c r="L222" s="2" t="s">
        <v>343</v>
      </c>
      <c r="M222" s="2" t="s">
        <v>228</v>
      </c>
      <c r="AA222" s="2" t="s">
        <v>510</v>
      </c>
      <c r="AB222" s="2" t="s">
        <v>54</v>
      </c>
    </row>
    <row r="223" customFormat="false" ht="15" hidden="true" customHeight="false" outlineLevel="0" collapsed="false">
      <c r="A223" s="1" t="n">
        <v>122</v>
      </c>
      <c r="B223" s="2" t="s">
        <v>294</v>
      </c>
      <c r="C223" s="2" t="n">
        <v>2</v>
      </c>
      <c r="D223" s="2" t="n">
        <v>7</v>
      </c>
      <c r="E223" s="2" t="n">
        <v>1</v>
      </c>
      <c r="F223" s="2" t="n">
        <v>10</v>
      </c>
      <c r="G223" s="2" t="s">
        <v>511</v>
      </c>
      <c r="H223" s="2" t="n">
        <v>300</v>
      </c>
      <c r="K223" s="2" t="n">
        <v>1</v>
      </c>
      <c r="L223" s="2" t="s">
        <v>343</v>
      </c>
      <c r="M223" s="2" t="s">
        <v>294</v>
      </c>
      <c r="AA223" s="2" t="s">
        <v>512</v>
      </c>
      <c r="AB223" s="2" t="s">
        <v>53</v>
      </c>
    </row>
    <row r="224" customFormat="false" ht="15" hidden="true" customHeight="false" outlineLevel="0" collapsed="false">
      <c r="A224" s="1" t="n">
        <v>123</v>
      </c>
      <c r="B224" s="2" t="s">
        <v>266</v>
      </c>
      <c r="C224" s="2" t="n">
        <v>4</v>
      </c>
      <c r="D224" s="2" t="n">
        <v>7</v>
      </c>
      <c r="E224" s="2" t="n">
        <v>3</v>
      </c>
      <c r="F224" s="2" t="n">
        <v>7</v>
      </c>
      <c r="G224" s="2" t="s">
        <v>513</v>
      </c>
      <c r="H224" s="2" t="n">
        <v>100</v>
      </c>
      <c r="K224" s="2" t="n">
        <v>1</v>
      </c>
      <c r="L224" s="2" t="s">
        <v>343</v>
      </c>
      <c r="M224" s="2" t="s">
        <v>266</v>
      </c>
      <c r="AA224" s="2" t="s">
        <v>514</v>
      </c>
      <c r="AB224" s="2" t="s">
        <v>52</v>
      </c>
    </row>
    <row r="225" customFormat="false" ht="15" hidden="true" customHeight="false" outlineLevel="0" collapsed="false">
      <c r="A225" s="1" t="n">
        <v>124</v>
      </c>
      <c r="B225" s="2" t="s">
        <v>293</v>
      </c>
      <c r="C225" s="2" t="n">
        <v>4</v>
      </c>
      <c r="D225" s="2" t="n">
        <v>7</v>
      </c>
      <c r="E225" s="2" t="n">
        <v>3</v>
      </c>
      <c r="F225" s="2" t="n">
        <v>7</v>
      </c>
      <c r="G225" s="2" t="s">
        <v>515</v>
      </c>
      <c r="H225" s="2" t="n">
        <v>80</v>
      </c>
      <c r="K225" s="2" t="n">
        <v>1</v>
      </c>
      <c r="L225" s="2" t="s">
        <v>343</v>
      </c>
      <c r="M225" s="2" t="s">
        <v>293</v>
      </c>
      <c r="AA225" s="2" t="s">
        <v>516</v>
      </c>
      <c r="AB225" s="2" t="s">
        <v>51</v>
      </c>
    </row>
    <row r="226" customFormat="false" ht="15" hidden="true" customHeight="false" outlineLevel="0" collapsed="false">
      <c r="A226" s="1" t="n">
        <v>125</v>
      </c>
      <c r="B226" s="2" t="s">
        <v>58</v>
      </c>
      <c r="C226" s="2" t="n">
        <v>7</v>
      </c>
      <c r="D226" s="2" t="n">
        <v>4</v>
      </c>
      <c r="E226" s="2" t="n">
        <v>3</v>
      </c>
      <c r="F226" s="2" t="n">
        <v>8</v>
      </c>
      <c r="G226" s="2" t="s">
        <v>517</v>
      </c>
      <c r="H226" s="2" t="n">
        <v>210</v>
      </c>
      <c r="K226" s="2" t="n">
        <v>1</v>
      </c>
      <c r="L226" s="2" t="s">
        <v>343</v>
      </c>
      <c r="M226" s="2" t="s">
        <v>58</v>
      </c>
      <c r="AA226" s="2" t="s">
        <v>518</v>
      </c>
      <c r="AB226" s="2" t="s">
        <v>53</v>
      </c>
    </row>
    <row r="227" customFormat="false" ht="15" hidden="true" customHeight="false" outlineLevel="0" collapsed="false">
      <c r="A227" s="1" t="n">
        <v>126</v>
      </c>
      <c r="B227" s="2" t="s">
        <v>199</v>
      </c>
      <c r="C227" s="2" t="n">
        <v>6</v>
      </c>
      <c r="D227" s="2" t="n">
        <v>3</v>
      </c>
      <c r="E227" s="2" t="n">
        <v>3</v>
      </c>
      <c r="F227" s="2" t="n">
        <v>8</v>
      </c>
      <c r="G227" s="2" t="s">
        <v>519</v>
      </c>
      <c r="H227" s="2" t="n">
        <v>110</v>
      </c>
      <c r="K227" s="2" t="n">
        <v>1</v>
      </c>
      <c r="L227" s="2" t="s">
        <v>343</v>
      </c>
      <c r="M227" s="2" t="s">
        <v>199</v>
      </c>
      <c r="AA227" s="2" t="s">
        <v>520</v>
      </c>
      <c r="AB227" s="2" t="s">
        <v>51</v>
      </c>
    </row>
    <row r="228" customFormat="false" ht="15" hidden="true" customHeight="false" outlineLevel="0" collapsed="false">
      <c r="A228" s="1" t="n">
        <v>127</v>
      </c>
      <c r="B228" s="2" t="s">
        <v>250</v>
      </c>
      <c r="C228" s="2" t="n">
        <v>8</v>
      </c>
      <c r="D228" s="2" t="n">
        <v>3</v>
      </c>
      <c r="E228" s="2" t="n">
        <v>3</v>
      </c>
      <c r="F228" s="2" t="n">
        <v>7</v>
      </c>
      <c r="G228" s="2" t="s">
        <v>521</v>
      </c>
      <c r="H228" s="2" t="n">
        <v>180</v>
      </c>
      <c r="K228" s="2" t="n">
        <v>1</v>
      </c>
      <c r="L228" s="2" t="s">
        <v>343</v>
      </c>
      <c r="M228" s="2" t="s">
        <v>250</v>
      </c>
      <c r="AA228" s="2" t="s">
        <v>522</v>
      </c>
      <c r="AB228" s="2" t="s">
        <v>54</v>
      </c>
    </row>
    <row r="229" customFormat="false" ht="15" hidden="true" customHeight="false" outlineLevel="0" collapsed="false">
      <c r="A229" s="1" t="n">
        <v>128</v>
      </c>
      <c r="B229" s="2" t="s">
        <v>262</v>
      </c>
      <c r="C229" s="2" t="n">
        <v>6</v>
      </c>
      <c r="D229" s="2" t="n">
        <v>6</v>
      </c>
      <c r="E229" s="2" t="n">
        <v>3</v>
      </c>
      <c r="F229" s="2" t="n">
        <v>10</v>
      </c>
      <c r="G229" s="2" t="s">
        <v>523</v>
      </c>
      <c r="H229" s="2" t="n">
        <v>430</v>
      </c>
      <c r="K229" s="2" t="n">
        <v>1</v>
      </c>
      <c r="L229" s="2" t="s">
        <v>343</v>
      </c>
      <c r="M229" s="2" t="s">
        <v>262</v>
      </c>
      <c r="AA229" s="2" t="s">
        <v>524</v>
      </c>
      <c r="AB229" s="2" t="s">
        <v>54</v>
      </c>
    </row>
    <row r="230" customFormat="false" ht="15" hidden="true" customHeight="false" outlineLevel="0" collapsed="false">
      <c r="A230" s="1" t="n">
        <v>129</v>
      </c>
      <c r="B230" s="2" t="s">
        <v>222</v>
      </c>
      <c r="C230" s="2" t="n">
        <v>6</v>
      </c>
      <c r="D230" s="2" t="n">
        <v>2</v>
      </c>
      <c r="E230" s="2" t="n">
        <v>3</v>
      </c>
      <c r="F230" s="2" t="n">
        <v>7</v>
      </c>
      <c r="G230" s="2" t="s">
        <v>525</v>
      </c>
      <c r="H230" s="2" t="n">
        <v>130</v>
      </c>
      <c r="K230" s="2" t="n">
        <v>1</v>
      </c>
      <c r="L230" s="2" t="s">
        <v>343</v>
      </c>
      <c r="M230" s="2" t="s">
        <v>222</v>
      </c>
      <c r="AA230" s="2" t="s">
        <v>526</v>
      </c>
      <c r="AB230" s="2" t="s">
        <v>54</v>
      </c>
    </row>
    <row r="231" customFormat="false" ht="15" hidden="true" customHeight="false" outlineLevel="0" collapsed="false">
      <c r="A231" s="1" t="n">
        <v>130</v>
      </c>
      <c r="B231" s="2" t="s">
        <v>185</v>
      </c>
      <c r="C231" s="2" t="n">
        <v>5</v>
      </c>
      <c r="D231" s="2" t="n">
        <v>3</v>
      </c>
      <c r="E231" s="2" t="n">
        <v>3</v>
      </c>
      <c r="F231" s="2" t="n">
        <v>6</v>
      </c>
      <c r="G231" s="2" t="s">
        <v>527</v>
      </c>
      <c r="H231" s="2" t="n">
        <v>140</v>
      </c>
      <c r="K231" s="2" t="n">
        <v>1</v>
      </c>
      <c r="L231" s="2" t="s">
        <v>343</v>
      </c>
      <c r="M231" s="2" t="s">
        <v>185</v>
      </c>
      <c r="AA231" s="2" t="s">
        <v>528</v>
      </c>
      <c r="AB231" s="2" t="s">
        <v>54</v>
      </c>
    </row>
    <row r="232" customFormat="false" ht="15" hidden="true" customHeight="false" outlineLevel="0" collapsed="false">
      <c r="A232" s="1" t="n">
        <v>131</v>
      </c>
      <c r="B232" s="2" t="s">
        <v>302</v>
      </c>
      <c r="C232" s="2" t="n">
        <v>4</v>
      </c>
      <c r="D232" s="2" t="n">
        <v>6</v>
      </c>
      <c r="E232" s="2" t="n">
        <v>1</v>
      </c>
      <c r="F232" s="2" t="n">
        <v>9</v>
      </c>
      <c r="G232" s="2" t="s">
        <v>529</v>
      </c>
      <c r="H232" s="2" t="n">
        <v>270</v>
      </c>
      <c r="K232" s="2" t="n">
        <v>1</v>
      </c>
      <c r="L232" s="2" t="s">
        <v>343</v>
      </c>
      <c r="M232" s="2" t="s">
        <v>302</v>
      </c>
      <c r="AA232" s="2" t="s">
        <v>530</v>
      </c>
      <c r="AB232" s="2" t="s">
        <v>54</v>
      </c>
    </row>
    <row r="233" customFormat="false" ht="15" hidden="true" customHeight="false" outlineLevel="0" collapsed="false">
      <c r="A233" s="1" t="n">
        <v>132</v>
      </c>
      <c r="B233" s="2" t="s">
        <v>245</v>
      </c>
      <c r="C233" s="2" t="n">
        <v>7</v>
      </c>
      <c r="D233" s="2" t="n">
        <v>2</v>
      </c>
      <c r="E233" s="2" t="n">
        <v>3</v>
      </c>
      <c r="F233" s="2" t="n">
        <v>7</v>
      </c>
      <c r="G233" s="2" t="s">
        <v>531</v>
      </c>
      <c r="H233" s="2" t="n">
        <v>150</v>
      </c>
      <c r="K233" s="2" t="n">
        <v>1</v>
      </c>
      <c r="L233" s="2" t="s">
        <v>343</v>
      </c>
      <c r="M233" s="2" t="s">
        <v>245</v>
      </c>
      <c r="AA233" s="2" t="s">
        <v>532</v>
      </c>
      <c r="AB233" s="2" t="s">
        <v>54</v>
      </c>
    </row>
    <row r="234" customFormat="false" ht="15" hidden="true" customHeight="false" outlineLevel="0" collapsed="false">
      <c r="A234" s="1" t="n">
        <v>133</v>
      </c>
      <c r="B234" s="2" t="s">
        <v>298</v>
      </c>
      <c r="C234" s="2" t="n">
        <v>9</v>
      </c>
      <c r="D234" s="2" t="n">
        <v>2</v>
      </c>
      <c r="E234" s="2" t="n">
        <v>4</v>
      </c>
      <c r="F234" s="2" t="n">
        <v>7</v>
      </c>
      <c r="G234" s="2" t="s">
        <v>533</v>
      </c>
      <c r="H234" s="2" t="n">
        <v>160</v>
      </c>
      <c r="K234" s="2" t="n">
        <v>1</v>
      </c>
      <c r="L234" s="2" t="s">
        <v>343</v>
      </c>
      <c r="M234" s="2" t="s">
        <v>298</v>
      </c>
      <c r="AA234" s="2" t="s">
        <v>534</v>
      </c>
      <c r="AB234" s="2" t="s">
        <v>52</v>
      </c>
    </row>
    <row r="235" customFormat="false" ht="15" hidden="true" customHeight="false" outlineLevel="0" collapsed="false">
      <c r="A235" s="1" t="n">
        <v>134</v>
      </c>
      <c r="B235" s="2" t="s">
        <v>267</v>
      </c>
      <c r="C235" s="2" t="n">
        <v>8</v>
      </c>
      <c r="D235" s="2" t="n">
        <v>4</v>
      </c>
      <c r="E235" s="2" t="n">
        <v>3</v>
      </c>
      <c r="F235" s="2" t="n">
        <v>8</v>
      </c>
      <c r="G235" s="2" t="s">
        <v>535</v>
      </c>
      <c r="H235" s="2" t="n">
        <v>240</v>
      </c>
      <c r="K235" s="2" t="n">
        <v>1</v>
      </c>
      <c r="L235" s="2" t="s">
        <v>343</v>
      </c>
      <c r="M235" s="2" t="s">
        <v>267</v>
      </c>
      <c r="AA235" s="2" t="s">
        <v>536</v>
      </c>
      <c r="AB235" s="2" t="s">
        <v>54</v>
      </c>
    </row>
    <row r="236" customFormat="false" ht="15" hidden="true" customHeight="false" outlineLevel="0" collapsed="false">
      <c r="A236" s="1" t="n">
        <v>135</v>
      </c>
      <c r="B236" s="2" t="s">
        <v>214</v>
      </c>
      <c r="C236" s="2" t="n">
        <v>5</v>
      </c>
      <c r="D236" s="2" t="n">
        <v>4</v>
      </c>
      <c r="E236" s="2" t="n">
        <v>3</v>
      </c>
      <c r="F236" s="2" t="n">
        <v>8</v>
      </c>
      <c r="G236" s="2" t="s">
        <v>537</v>
      </c>
      <c r="H236" s="2" t="n">
        <v>150</v>
      </c>
      <c r="K236" s="2" t="n">
        <v>1</v>
      </c>
      <c r="L236" s="2" t="s">
        <v>343</v>
      </c>
      <c r="M236" s="2" t="s">
        <v>214</v>
      </c>
      <c r="AA236" s="2" t="s">
        <v>538</v>
      </c>
      <c r="AB236" s="2" t="s">
        <v>53</v>
      </c>
    </row>
    <row r="237" customFormat="false" ht="15" hidden="true" customHeight="false" outlineLevel="0" collapsed="false">
      <c r="A237" s="1" t="n">
        <v>136</v>
      </c>
      <c r="B237" s="2" t="s">
        <v>238</v>
      </c>
      <c r="C237" s="2" t="n">
        <v>6</v>
      </c>
      <c r="D237" s="2" t="n">
        <v>4</v>
      </c>
      <c r="E237" s="2" t="n">
        <v>3</v>
      </c>
      <c r="F237" s="2" t="n">
        <v>8</v>
      </c>
      <c r="G237" s="2" t="s">
        <v>539</v>
      </c>
      <c r="H237" s="2" t="n">
        <v>270</v>
      </c>
      <c r="K237" s="2" t="n">
        <v>1</v>
      </c>
      <c r="L237" s="2" t="s">
        <v>343</v>
      </c>
      <c r="M237" s="2" t="s">
        <v>238</v>
      </c>
      <c r="AA237" s="2" t="s">
        <v>540</v>
      </c>
      <c r="AB237" s="2" t="s">
        <v>52</v>
      </c>
    </row>
    <row r="238" customFormat="false" ht="15" hidden="true" customHeight="false" outlineLevel="0" collapsed="false">
      <c r="A238" s="1" t="n">
        <v>137</v>
      </c>
      <c r="B238" s="2" t="s">
        <v>541</v>
      </c>
      <c r="C238" s="2" t="n">
        <v>8</v>
      </c>
      <c r="D238" s="2" t="n">
        <v>3</v>
      </c>
      <c r="E238" s="2" t="n">
        <v>3</v>
      </c>
      <c r="F238" s="2" t="n">
        <v>7</v>
      </c>
      <c r="G238" s="2" t="s">
        <v>542</v>
      </c>
      <c r="H238" s="2" t="n">
        <v>110</v>
      </c>
      <c r="K238" s="2" t="n">
        <v>1</v>
      </c>
      <c r="L238" s="2" t="s">
        <v>343</v>
      </c>
      <c r="M238" s="2" t="s">
        <v>541</v>
      </c>
      <c r="AA238" s="2" t="s">
        <v>543</v>
      </c>
      <c r="AB238" s="2" t="s">
        <v>51</v>
      </c>
    </row>
    <row r="239" customFormat="false" ht="15" hidden="true" customHeight="false" outlineLevel="0" collapsed="false">
      <c r="A239" s="1" t="n">
        <v>138</v>
      </c>
      <c r="B239" s="2" t="s">
        <v>544</v>
      </c>
      <c r="C239" s="2" t="n">
        <v>4</v>
      </c>
      <c r="D239" s="2" t="n">
        <v>5</v>
      </c>
      <c r="E239" s="2" t="n">
        <v>19</v>
      </c>
      <c r="F239" s="2" t="n">
        <v>9</v>
      </c>
      <c r="G239" s="2" t="s">
        <v>545</v>
      </c>
      <c r="H239" s="2" t="n">
        <v>210</v>
      </c>
      <c r="K239" s="2" t="n">
        <v>1</v>
      </c>
      <c r="L239" s="2" t="s">
        <v>343</v>
      </c>
      <c r="M239" s="2" t="s">
        <v>544</v>
      </c>
      <c r="AA239" s="2" t="s">
        <v>546</v>
      </c>
      <c r="AB239" s="2" t="s">
        <v>53</v>
      </c>
    </row>
    <row r="240" customFormat="false" ht="15" hidden="true" customHeight="false" outlineLevel="0" collapsed="false">
      <c r="A240" s="1" t="n">
        <v>139</v>
      </c>
      <c r="B240" s="2" t="s">
        <v>305</v>
      </c>
      <c r="C240" s="2" t="n">
        <v>4</v>
      </c>
      <c r="D240" s="2" t="n">
        <v>5</v>
      </c>
      <c r="E240" s="2" t="n">
        <v>2</v>
      </c>
      <c r="F240" s="2" t="n">
        <v>9</v>
      </c>
      <c r="G240" s="2" t="s">
        <v>547</v>
      </c>
      <c r="H240" s="2" t="n">
        <v>180</v>
      </c>
      <c r="K240" s="2" t="n">
        <v>1</v>
      </c>
      <c r="L240" s="2" t="s">
        <v>343</v>
      </c>
      <c r="M240" s="2" t="s">
        <v>305</v>
      </c>
      <c r="AA240" s="2" t="s">
        <v>548</v>
      </c>
      <c r="AB240" s="2" t="s">
        <v>51</v>
      </c>
    </row>
    <row r="241" customFormat="false" ht="15" hidden="true" customHeight="false" outlineLevel="0" collapsed="false">
      <c r="A241" s="1" t="n">
        <v>140</v>
      </c>
      <c r="B241" s="2" t="s">
        <v>315</v>
      </c>
      <c r="C241" s="2" t="n">
        <v>5</v>
      </c>
      <c r="D241" s="2" t="n">
        <v>3</v>
      </c>
      <c r="E241" s="2" t="n">
        <v>4</v>
      </c>
      <c r="F241" s="2" t="n">
        <v>9</v>
      </c>
      <c r="G241" s="2" t="s">
        <v>549</v>
      </c>
      <c r="H241" s="2" t="n">
        <v>210</v>
      </c>
      <c r="K241" s="2" t="n">
        <v>1</v>
      </c>
      <c r="L241" s="2" t="s">
        <v>343</v>
      </c>
      <c r="M241" s="2" t="s">
        <v>315</v>
      </c>
      <c r="AA241" s="2" t="s">
        <v>550</v>
      </c>
      <c r="AB241" s="2" t="s">
        <v>57</v>
      </c>
    </row>
    <row r="242" customFormat="false" ht="15" hidden="true" customHeight="false" outlineLevel="0" collapsed="false">
      <c r="A242" s="1" t="n">
        <v>141</v>
      </c>
      <c r="B242" s="2" t="s">
        <v>207</v>
      </c>
      <c r="C242" s="2" t="n">
        <v>5</v>
      </c>
      <c r="D242" s="2" t="n">
        <v>4</v>
      </c>
      <c r="E242" s="2" t="n">
        <v>3</v>
      </c>
      <c r="F242" s="2" t="n">
        <v>8</v>
      </c>
      <c r="G242" s="2" t="s">
        <v>551</v>
      </c>
      <c r="H242" s="2" t="n">
        <v>130</v>
      </c>
      <c r="K242" s="2" t="n">
        <v>1</v>
      </c>
      <c r="L242" s="2" t="s">
        <v>343</v>
      </c>
      <c r="M242" s="2" t="s">
        <v>207</v>
      </c>
      <c r="AA242" s="2" t="s">
        <v>552</v>
      </c>
      <c r="AB242" s="2" t="s">
        <v>57</v>
      </c>
    </row>
    <row r="243" customFormat="false" ht="15" hidden="true" customHeight="false" outlineLevel="0" collapsed="false">
      <c r="A243" s="1" t="n">
        <v>142</v>
      </c>
      <c r="B243" s="2" t="s">
        <v>232</v>
      </c>
      <c r="C243" s="2" t="n">
        <v>6</v>
      </c>
      <c r="D243" s="2" t="n">
        <v>3</v>
      </c>
      <c r="E243" s="2" t="n">
        <v>3</v>
      </c>
      <c r="F243" s="2" t="n">
        <v>9</v>
      </c>
      <c r="G243" s="2" t="s">
        <v>553</v>
      </c>
      <c r="H243" s="2" t="n">
        <v>150</v>
      </c>
      <c r="K243" s="2" t="n">
        <v>1</v>
      </c>
      <c r="L243" s="2" t="s">
        <v>343</v>
      </c>
      <c r="M243" s="2" t="s">
        <v>232</v>
      </c>
      <c r="AA243" s="2" t="s">
        <v>554</v>
      </c>
      <c r="AB243" s="2" t="s">
        <v>57</v>
      </c>
    </row>
    <row r="244" customFormat="false" ht="15" hidden="true" customHeight="false" outlineLevel="0" collapsed="false">
      <c r="A244" s="1" t="n">
        <v>143</v>
      </c>
      <c r="B244" s="2" t="s">
        <v>287</v>
      </c>
      <c r="C244" s="2" t="n">
        <v>5</v>
      </c>
      <c r="D244" s="2" t="n">
        <v>5</v>
      </c>
      <c r="E244" s="2" t="n">
        <v>3</v>
      </c>
      <c r="F244" s="2" t="n">
        <v>9</v>
      </c>
      <c r="G244" s="2" t="s">
        <v>555</v>
      </c>
      <c r="H244" s="2" t="n">
        <v>300</v>
      </c>
      <c r="K244" s="2" t="n">
        <v>1</v>
      </c>
      <c r="L244" s="2" t="s">
        <v>343</v>
      </c>
      <c r="M244" s="2" t="s">
        <v>287</v>
      </c>
      <c r="AA244" s="2" t="s">
        <v>556</v>
      </c>
      <c r="AB244" s="2" t="s">
        <v>57</v>
      </c>
    </row>
    <row r="245" customFormat="false" ht="15" hidden="true" customHeight="false" outlineLevel="0" collapsed="false">
      <c r="A245" s="1" t="n">
        <v>144</v>
      </c>
      <c r="B245" s="2" t="s">
        <v>241</v>
      </c>
      <c r="C245" s="2" t="n">
        <v>6</v>
      </c>
      <c r="D245" s="2" t="n">
        <v>6</v>
      </c>
      <c r="E245" s="2" t="n">
        <v>2</v>
      </c>
      <c r="F245" s="2" t="n">
        <v>8</v>
      </c>
      <c r="G245" s="2" t="s">
        <v>557</v>
      </c>
      <c r="H245" s="2" t="n">
        <v>310</v>
      </c>
      <c r="K245" s="2" t="n">
        <v>1</v>
      </c>
      <c r="L245" s="2" t="s">
        <v>343</v>
      </c>
      <c r="M245" s="2" t="s">
        <v>241</v>
      </c>
      <c r="AA245" s="2" t="s">
        <v>558</v>
      </c>
      <c r="AB245" s="2" t="s">
        <v>57</v>
      </c>
    </row>
    <row r="246" customFormat="false" ht="15" hidden="true" customHeight="false" outlineLevel="0" collapsed="false">
      <c r="A246" s="1" t="n">
        <v>145</v>
      </c>
      <c r="B246" s="2" t="s">
        <v>233</v>
      </c>
      <c r="C246" s="2" t="n">
        <v>4</v>
      </c>
      <c r="D246" s="2" t="n">
        <v>4</v>
      </c>
      <c r="E246" s="2" t="n">
        <v>3</v>
      </c>
      <c r="F246" s="2" t="n">
        <v>9</v>
      </c>
      <c r="G246" s="2" t="s">
        <v>559</v>
      </c>
      <c r="H246" s="2" t="n">
        <v>90</v>
      </c>
      <c r="K246" s="2" t="n">
        <v>1</v>
      </c>
      <c r="L246" s="2" t="s">
        <v>343</v>
      </c>
      <c r="M246" s="2" t="s">
        <v>233</v>
      </c>
      <c r="AA246" s="2" t="s">
        <v>560</v>
      </c>
      <c r="AB246" s="2" t="s">
        <v>57</v>
      </c>
    </row>
    <row r="247" customFormat="false" ht="15" hidden="true" customHeight="false" outlineLevel="0" collapsed="false">
      <c r="A247" s="1" t="n">
        <v>146</v>
      </c>
      <c r="B247" s="2" t="s">
        <v>280</v>
      </c>
      <c r="C247" s="2" t="n">
        <v>5</v>
      </c>
      <c r="D247" s="2" t="n">
        <v>3</v>
      </c>
      <c r="E247" s="2" t="n">
        <v>3</v>
      </c>
      <c r="F247" s="2" t="n">
        <v>9</v>
      </c>
      <c r="G247" s="2" t="s">
        <v>551</v>
      </c>
      <c r="H247" s="2" t="n">
        <v>100</v>
      </c>
      <c r="K247" s="2" t="n">
        <v>1</v>
      </c>
      <c r="L247" s="2" t="s">
        <v>343</v>
      </c>
      <c r="M247" s="2" t="s">
        <v>280</v>
      </c>
      <c r="AA247" s="2" t="s">
        <v>561</v>
      </c>
      <c r="AB247" s="2" t="s">
        <v>57</v>
      </c>
    </row>
    <row r="248" customFormat="false" ht="15" hidden="true" customHeight="false" outlineLevel="0" collapsed="false">
      <c r="A248" s="1" t="n">
        <v>147</v>
      </c>
      <c r="B248" s="2" t="s">
        <v>206</v>
      </c>
      <c r="C248" s="2" t="n">
        <v>7</v>
      </c>
      <c r="D248" s="2" t="n">
        <v>3</v>
      </c>
      <c r="E248" s="2" t="n">
        <v>4</v>
      </c>
      <c r="F248" s="2" t="n">
        <v>7</v>
      </c>
      <c r="G248" s="2" t="s">
        <v>562</v>
      </c>
      <c r="H248" s="2" t="n">
        <v>150</v>
      </c>
      <c r="K248" s="2" t="n">
        <v>1</v>
      </c>
      <c r="L248" s="2" t="s">
        <v>343</v>
      </c>
      <c r="M248" s="2" t="s">
        <v>206</v>
      </c>
      <c r="AA248" s="2" t="s">
        <v>563</v>
      </c>
      <c r="AB248" s="2" t="s">
        <v>57</v>
      </c>
    </row>
    <row r="249" customFormat="false" ht="15" hidden="true" customHeight="false" outlineLevel="0" collapsed="false">
      <c r="A249" s="1" t="n">
        <v>148</v>
      </c>
      <c r="B249" s="2" t="s">
        <v>256</v>
      </c>
      <c r="C249" s="2" t="n">
        <v>8</v>
      </c>
      <c r="D249" s="2" t="n">
        <v>3</v>
      </c>
      <c r="E249" s="2" t="n">
        <v>4</v>
      </c>
      <c r="F249" s="2" t="n">
        <v>7</v>
      </c>
      <c r="G249" s="2" t="s">
        <v>564</v>
      </c>
      <c r="H249" s="2" t="n">
        <v>200</v>
      </c>
      <c r="K249" s="2" t="n">
        <v>1</v>
      </c>
      <c r="L249" s="2" t="s">
        <v>343</v>
      </c>
      <c r="M249" s="2" t="s">
        <v>256</v>
      </c>
      <c r="AA249" s="2" t="s">
        <v>565</v>
      </c>
      <c r="AB249" s="2" t="s">
        <v>57</v>
      </c>
    </row>
    <row r="250" customFormat="false" ht="15" hidden="true" customHeight="false" outlineLevel="0" collapsed="false">
      <c r="A250" s="1" t="n">
        <v>149</v>
      </c>
      <c r="B250" s="2" t="s">
        <v>276</v>
      </c>
      <c r="C250" s="2" t="n">
        <v>7</v>
      </c>
      <c r="D250" s="2" t="n">
        <v>4</v>
      </c>
      <c r="E250" s="2" t="n">
        <v>4</v>
      </c>
      <c r="F250" s="2" t="n">
        <v>8</v>
      </c>
      <c r="G250" s="2" t="s">
        <v>566</v>
      </c>
      <c r="H250" s="2" t="n">
        <v>230</v>
      </c>
      <c r="K250" s="2" t="n">
        <v>1</v>
      </c>
      <c r="L250" s="2" t="s">
        <v>343</v>
      </c>
      <c r="M250" s="2" t="s">
        <v>276</v>
      </c>
      <c r="AA250" s="2" t="s">
        <v>567</v>
      </c>
      <c r="AB250" s="2" t="s">
        <v>54</v>
      </c>
    </row>
    <row r="251" customFormat="false" ht="15" hidden="true" customHeight="false" outlineLevel="0" collapsed="false">
      <c r="A251" s="1" t="n">
        <v>150</v>
      </c>
      <c r="B251" s="2" t="s">
        <v>292</v>
      </c>
      <c r="C251" s="2" t="n">
        <v>7</v>
      </c>
      <c r="D251" s="2" t="n">
        <v>4</v>
      </c>
      <c r="E251" s="2" t="n">
        <v>4</v>
      </c>
      <c r="F251" s="2" t="n">
        <v>8</v>
      </c>
      <c r="G251" s="2" t="s">
        <v>568</v>
      </c>
      <c r="H251" s="2" t="n">
        <v>260</v>
      </c>
      <c r="K251" s="2" t="n">
        <v>1</v>
      </c>
      <c r="L251" s="2" t="s">
        <v>343</v>
      </c>
      <c r="M251" s="2" t="s">
        <v>292</v>
      </c>
      <c r="AA251" s="2" t="s">
        <v>569</v>
      </c>
      <c r="AB251" s="2" t="s">
        <v>57</v>
      </c>
    </row>
    <row r="252" customFormat="false" ht="15" hidden="true" customHeight="false" outlineLevel="0" collapsed="false">
      <c r="A252" s="1" t="n">
        <v>151</v>
      </c>
      <c r="B252" s="2" t="s">
        <v>301</v>
      </c>
      <c r="C252" s="2" t="n">
        <v>8</v>
      </c>
      <c r="D252" s="2" t="n">
        <v>3</v>
      </c>
      <c r="E252" s="2" t="n">
        <v>5</v>
      </c>
      <c r="F252" s="2" t="n">
        <v>7</v>
      </c>
      <c r="G252" s="2" t="s">
        <v>570</v>
      </c>
      <c r="H252" s="2" t="n">
        <v>260</v>
      </c>
      <c r="K252" s="2" t="n">
        <v>1</v>
      </c>
      <c r="L252" s="2" t="s">
        <v>343</v>
      </c>
      <c r="M252" s="2" t="s">
        <v>301</v>
      </c>
      <c r="AA252" s="2" t="s">
        <v>571</v>
      </c>
      <c r="AB252" s="2" t="s">
        <v>57</v>
      </c>
    </row>
    <row r="253" customFormat="false" ht="15" hidden="true" customHeight="false" outlineLevel="0" collapsed="false">
      <c r="A253" s="1" t="n">
        <v>152</v>
      </c>
      <c r="B253" s="2" t="s">
        <v>253</v>
      </c>
      <c r="C253" s="2" t="n">
        <v>4</v>
      </c>
      <c r="D253" s="2" t="n">
        <v>5</v>
      </c>
      <c r="E253" s="2" t="n">
        <v>2</v>
      </c>
      <c r="F253" s="2" t="n">
        <v>9</v>
      </c>
      <c r="G253" s="2" t="s">
        <v>572</v>
      </c>
      <c r="H253" s="2" t="n">
        <v>260</v>
      </c>
      <c r="K253" s="2" t="n">
        <v>1</v>
      </c>
      <c r="L253" s="2" t="s">
        <v>343</v>
      </c>
      <c r="M253" s="2" t="s">
        <v>253</v>
      </c>
      <c r="AA253" s="2" t="s">
        <v>573</v>
      </c>
      <c r="AB253" s="2" t="s">
        <v>54</v>
      </c>
    </row>
    <row r="254" customFormat="false" ht="15" hidden="true" customHeight="false" outlineLevel="0" collapsed="false">
      <c r="A254" s="1" t="n">
        <v>153</v>
      </c>
      <c r="B254" s="2" t="s">
        <v>295</v>
      </c>
      <c r="C254" s="2" t="n">
        <v>7</v>
      </c>
      <c r="D254" s="2" t="n">
        <v>4</v>
      </c>
      <c r="E254" s="2" t="n">
        <v>4</v>
      </c>
      <c r="F254" s="2" t="n">
        <v>8</v>
      </c>
      <c r="G254" s="2" t="s">
        <v>574</v>
      </c>
      <c r="H254" s="2" t="n">
        <v>320</v>
      </c>
      <c r="K254" s="2" t="n">
        <v>1</v>
      </c>
      <c r="L254" s="2" t="s">
        <v>343</v>
      </c>
      <c r="M254" s="2" t="s">
        <v>295</v>
      </c>
      <c r="AA254" s="2" t="s">
        <v>575</v>
      </c>
      <c r="AB254" s="2" t="s">
        <v>54</v>
      </c>
    </row>
    <row r="255" customFormat="false" ht="15" hidden="true" customHeight="false" outlineLevel="0" collapsed="false">
      <c r="A255" s="1" t="n">
        <v>154</v>
      </c>
      <c r="B255" s="2" t="s">
        <v>240</v>
      </c>
      <c r="C255" s="2" t="n">
        <v>6</v>
      </c>
      <c r="D255" s="2" t="n">
        <v>3</v>
      </c>
      <c r="E255" s="2" t="n">
        <v>2</v>
      </c>
      <c r="F255" s="2" t="n">
        <v>7</v>
      </c>
      <c r="G255" s="2" t="s">
        <v>576</v>
      </c>
      <c r="H255" s="2" t="n">
        <v>80</v>
      </c>
      <c r="K255" s="2" t="n">
        <v>1</v>
      </c>
      <c r="L255" s="2" t="s">
        <v>343</v>
      </c>
      <c r="M255" s="2" t="s">
        <v>240</v>
      </c>
      <c r="AA255" s="2" t="s">
        <v>577</v>
      </c>
      <c r="AB255" s="2" t="s">
        <v>54</v>
      </c>
    </row>
    <row r="256" customFormat="false" ht="15" hidden="true" customHeight="false" outlineLevel="0" collapsed="false">
      <c r="A256" s="1" t="n">
        <v>155</v>
      </c>
      <c r="B256" s="2" t="s">
        <v>261</v>
      </c>
      <c r="C256" s="2" t="n">
        <v>6</v>
      </c>
      <c r="D256" s="2" t="n">
        <v>3</v>
      </c>
      <c r="E256" s="2" t="n">
        <v>2</v>
      </c>
      <c r="F256" s="2" t="n">
        <v>7</v>
      </c>
      <c r="G256" s="2" t="s">
        <v>578</v>
      </c>
      <c r="H256" s="2" t="n">
        <v>120</v>
      </c>
      <c r="K256" s="2" t="n">
        <v>1</v>
      </c>
      <c r="L256" s="2" t="s">
        <v>343</v>
      </c>
      <c r="M256" s="2" t="s">
        <v>261</v>
      </c>
      <c r="AA256" s="2" t="s">
        <v>579</v>
      </c>
      <c r="AB256" s="2" t="s">
        <v>57</v>
      </c>
    </row>
    <row r="257" customFormat="false" ht="15" hidden="true" customHeight="false" outlineLevel="0" collapsed="false">
      <c r="A257" s="1" t="n">
        <v>156</v>
      </c>
      <c r="B257" s="2" t="s">
        <v>278</v>
      </c>
      <c r="C257" s="2" t="n">
        <v>7</v>
      </c>
      <c r="D257" s="2" t="n">
        <v>2</v>
      </c>
      <c r="E257" s="2" t="n">
        <v>3</v>
      </c>
      <c r="F257" s="2" t="n">
        <v>7</v>
      </c>
      <c r="G257" s="2" t="s">
        <v>580</v>
      </c>
      <c r="H257" s="2" t="n">
        <v>130</v>
      </c>
      <c r="K257" s="2" t="n">
        <v>1</v>
      </c>
      <c r="L257" s="2" t="s">
        <v>343</v>
      </c>
      <c r="M257" s="2" t="s">
        <v>278</v>
      </c>
      <c r="AA257" s="2" t="s">
        <v>581</v>
      </c>
      <c r="AB257" s="2" t="s">
        <v>57</v>
      </c>
    </row>
    <row r="258" customFormat="false" ht="15" hidden="true" customHeight="false" outlineLevel="0" collapsed="false">
      <c r="A258" s="1" t="n">
        <v>157</v>
      </c>
      <c r="B258" s="2" t="s">
        <v>290</v>
      </c>
      <c r="C258" s="2" t="n">
        <v>7</v>
      </c>
      <c r="D258" s="2" t="n">
        <v>3</v>
      </c>
      <c r="E258" s="2" t="n">
        <v>3</v>
      </c>
      <c r="F258" s="2" t="n">
        <v>7</v>
      </c>
      <c r="G258" s="2" t="s">
        <v>582</v>
      </c>
      <c r="H258" s="2" t="n">
        <v>220</v>
      </c>
      <c r="K258" s="2" t="n">
        <v>1</v>
      </c>
      <c r="L258" s="2" t="s">
        <v>343</v>
      </c>
      <c r="M258" s="2" t="s">
        <v>290</v>
      </c>
      <c r="AA258" s="1" t="s">
        <v>583</v>
      </c>
      <c r="AB258" s="2" t="s">
        <v>57</v>
      </c>
    </row>
    <row r="259" customFormat="false" ht="15" hidden="true" customHeight="false" outlineLevel="0" collapsed="false">
      <c r="A259" s="1" t="n">
        <v>158</v>
      </c>
      <c r="B259" s="2" t="s">
        <v>297</v>
      </c>
      <c r="C259" s="2" t="n">
        <v>6</v>
      </c>
      <c r="D259" s="2" t="n">
        <v>4</v>
      </c>
      <c r="E259" s="2" t="n">
        <v>2</v>
      </c>
      <c r="F259" s="2" t="n">
        <v>8</v>
      </c>
      <c r="G259" s="2" t="s">
        <v>584</v>
      </c>
      <c r="H259" s="2" t="n">
        <v>220</v>
      </c>
      <c r="K259" s="2" t="n">
        <v>1</v>
      </c>
      <c r="L259" s="2" t="s">
        <v>343</v>
      </c>
      <c r="M259" s="2" t="s">
        <v>297</v>
      </c>
      <c r="AA259" s="2" t="s">
        <v>585</v>
      </c>
      <c r="AB259" s="2" t="s">
        <v>57</v>
      </c>
    </row>
    <row r="260" customFormat="false" ht="15" hidden="true" customHeight="false" outlineLevel="0" collapsed="false">
      <c r="A260" s="1" t="n">
        <v>159</v>
      </c>
      <c r="B260" s="2" t="s">
        <v>307</v>
      </c>
      <c r="C260" s="2" t="n">
        <v>5</v>
      </c>
      <c r="D260" s="2" t="n">
        <v>6</v>
      </c>
      <c r="E260" s="2" t="n">
        <v>1</v>
      </c>
      <c r="F260" s="2" t="n">
        <v>9</v>
      </c>
      <c r="G260" s="2" t="s">
        <v>586</v>
      </c>
      <c r="H260" s="2" t="n">
        <v>380</v>
      </c>
      <c r="K260" s="2" t="n">
        <v>1</v>
      </c>
      <c r="L260" s="2" t="s">
        <v>343</v>
      </c>
      <c r="M260" s="2" t="s">
        <v>307</v>
      </c>
      <c r="AA260" s="1" t="s">
        <v>587</v>
      </c>
      <c r="AB260" s="2" t="s">
        <v>57</v>
      </c>
    </row>
    <row r="261" customFormat="false" ht="15" hidden="true" customHeight="false" outlineLevel="0" collapsed="false">
      <c r="A261" s="1" t="n">
        <v>160</v>
      </c>
      <c r="B261" s="2" t="s">
        <v>242</v>
      </c>
      <c r="C261" s="2" t="n">
        <v>8</v>
      </c>
      <c r="D261" s="2" t="n">
        <v>2</v>
      </c>
      <c r="E261" s="2" t="n">
        <v>3</v>
      </c>
      <c r="F261" s="2" t="n">
        <v>7</v>
      </c>
      <c r="G261" s="2" t="s">
        <v>588</v>
      </c>
      <c r="H261" s="2" t="n">
        <v>170</v>
      </c>
      <c r="K261" s="2" t="n">
        <v>1</v>
      </c>
      <c r="L261" s="2" t="s">
        <v>343</v>
      </c>
      <c r="M261" s="2" t="s">
        <v>242</v>
      </c>
      <c r="AA261" s="2" t="s">
        <v>589</v>
      </c>
      <c r="AB261" s="2" t="s">
        <v>57</v>
      </c>
    </row>
    <row r="262" customFormat="false" ht="15" hidden="true" customHeight="false" outlineLevel="0" collapsed="false">
      <c r="A262" s="1" t="n">
        <v>161</v>
      </c>
      <c r="B262" s="2" t="s">
        <v>263</v>
      </c>
      <c r="C262" s="2" t="n">
        <v>8</v>
      </c>
      <c r="D262" s="2" t="n">
        <v>3</v>
      </c>
      <c r="E262" s="2" t="n">
        <v>3</v>
      </c>
      <c r="F262" s="2" t="n">
        <v>8</v>
      </c>
      <c r="G262" s="2" t="s">
        <v>590</v>
      </c>
      <c r="H262" s="2" t="n">
        <v>220</v>
      </c>
      <c r="K262" s="2" t="n">
        <v>1</v>
      </c>
      <c r="L262" s="2" t="s">
        <v>343</v>
      </c>
      <c r="M262" s="2" t="s">
        <v>263</v>
      </c>
      <c r="AA262" s="1" t="s">
        <v>591</v>
      </c>
      <c r="AB262" s="2" t="s">
        <v>57</v>
      </c>
    </row>
    <row r="263" customFormat="false" ht="15" hidden="true" customHeight="false" outlineLevel="0" collapsed="false">
      <c r="A263" s="1" t="n">
        <v>162</v>
      </c>
      <c r="B263" s="2" t="s">
        <v>279</v>
      </c>
      <c r="C263" s="2" t="n">
        <v>8</v>
      </c>
      <c r="D263" s="2" t="n">
        <v>2</v>
      </c>
      <c r="E263" s="2" t="n">
        <v>4</v>
      </c>
      <c r="F263" s="2" t="n">
        <v>7</v>
      </c>
      <c r="G263" s="2" t="s">
        <v>592</v>
      </c>
      <c r="H263" s="2" t="n">
        <v>250</v>
      </c>
      <c r="K263" s="2" t="n">
        <v>1</v>
      </c>
      <c r="L263" s="2" t="s">
        <v>343</v>
      </c>
      <c r="M263" s="2" t="s">
        <v>279</v>
      </c>
      <c r="AA263" s="1" t="s">
        <v>593</v>
      </c>
      <c r="AB263" s="2" t="s">
        <v>57</v>
      </c>
    </row>
    <row r="264" customFormat="false" ht="15" hidden="true" customHeight="false" outlineLevel="0" collapsed="false">
      <c r="A264" s="1" t="n">
        <v>163</v>
      </c>
      <c r="B264" s="2" t="s">
        <v>296</v>
      </c>
      <c r="C264" s="2" t="n">
        <v>7</v>
      </c>
      <c r="D264" s="2" t="n">
        <v>4</v>
      </c>
      <c r="E264" s="2" t="n">
        <v>1</v>
      </c>
      <c r="F264" s="2" t="n">
        <v>9</v>
      </c>
      <c r="G264" s="2" t="s">
        <v>594</v>
      </c>
      <c r="H264" s="2" t="n">
        <v>250</v>
      </c>
      <c r="K264" s="2" t="n">
        <v>1</v>
      </c>
      <c r="L264" s="2" t="s">
        <v>343</v>
      </c>
      <c r="M264" s="2" t="s">
        <v>296</v>
      </c>
    </row>
    <row r="265" customFormat="false" ht="15" hidden="true" customHeight="false" outlineLevel="0" collapsed="false">
      <c r="A265" s="1" t="n">
        <v>164</v>
      </c>
      <c r="B265" s="2" t="s">
        <v>595</v>
      </c>
      <c r="C265" s="2" t="n">
        <v>5</v>
      </c>
      <c r="D265" s="2" t="n">
        <v>5</v>
      </c>
      <c r="E265" s="2" t="n">
        <v>2</v>
      </c>
      <c r="F265" s="2" t="n">
        <v>9</v>
      </c>
      <c r="G265" s="2" t="s">
        <v>596</v>
      </c>
      <c r="H265" s="2" t="n">
        <v>150</v>
      </c>
      <c r="K265" s="2" t="n">
        <v>1</v>
      </c>
      <c r="L265" s="2" t="s">
        <v>343</v>
      </c>
      <c r="M265" s="2" t="s">
        <v>595</v>
      </c>
    </row>
    <row r="266" customFormat="false" ht="15" hidden="true" customHeight="false" outlineLevel="0" collapsed="false">
      <c r="A266" s="1" t="n">
        <v>165</v>
      </c>
      <c r="B266" s="2" t="s">
        <v>597</v>
      </c>
      <c r="C266" s="2" t="n">
        <v>5</v>
      </c>
      <c r="D266" s="2" t="n">
        <v>2</v>
      </c>
      <c r="E266" s="2" t="n">
        <v>3</v>
      </c>
      <c r="F266" s="2" t="n">
        <v>6</v>
      </c>
      <c r="G266" s="2" t="s">
        <v>598</v>
      </c>
      <c r="H266" s="2" t="n">
        <v>150</v>
      </c>
      <c r="K266" s="2" t="n">
        <v>1</v>
      </c>
      <c r="L266" s="2" t="s">
        <v>343</v>
      </c>
      <c r="M266" s="2" t="s">
        <v>597</v>
      </c>
    </row>
    <row r="267" customFormat="false" ht="15" hidden="true" customHeight="false" outlineLevel="0" collapsed="false">
      <c r="A267" s="1" t="n">
        <v>166</v>
      </c>
      <c r="B267" s="2" t="s">
        <v>259</v>
      </c>
      <c r="C267" s="2" t="n">
        <v>6</v>
      </c>
      <c r="D267" s="2" t="n">
        <v>4</v>
      </c>
      <c r="E267" s="2" t="n">
        <v>3</v>
      </c>
      <c r="F267" s="2" t="n">
        <v>8</v>
      </c>
      <c r="G267" s="2" t="s">
        <v>599</v>
      </c>
      <c r="H267" s="2" t="n">
        <v>220</v>
      </c>
      <c r="K267" s="2" t="n">
        <v>1</v>
      </c>
      <c r="L267" s="2" t="s">
        <v>343</v>
      </c>
      <c r="M267" s="2" t="s">
        <v>259</v>
      </c>
    </row>
    <row r="268" customFormat="false" ht="15" hidden="true" customHeight="false" outlineLevel="0" collapsed="false">
      <c r="A268" s="1" t="n">
        <v>167</v>
      </c>
      <c r="B268" s="2" t="s">
        <v>286</v>
      </c>
      <c r="C268" s="2" t="n">
        <v>8</v>
      </c>
      <c r="D268" s="2" t="n">
        <v>3</v>
      </c>
      <c r="E268" s="2" t="n">
        <v>5</v>
      </c>
      <c r="F268" s="2" t="n">
        <v>7</v>
      </c>
      <c r="G268" s="2" t="s">
        <v>600</v>
      </c>
      <c r="H268" s="2" t="n">
        <v>250</v>
      </c>
      <c r="K268" s="2" t="n">
        <v>1</v>
      </c>
      <c r="L268" s="2" t="s">
        <v>343</v>
      </c>
      <c r="M268" s="2" t="s">
        <v>286</v>
      </c>
    </row>
    <row r="269" customFormat="false" ht="15" hidden="true" customHeight="false" outlineLevel="0" collapsed="false">
      <c r="A269" s="1" t="n">
        <v>168</v>
      </c>
      <c r="B269" s="2" t="s">
        <v>272</v>
      </c>
      <c r="C269" s="2" t="n">
        <v>7</v>
      </c>
      <c r="D269" s="2" t="n">
        <v>3</v>
      </c>
      <c r="E269" s="2" t="n">
        <v>3</v>
      </c>
      <c r="F269" s="2" t="n">
        <v>7</v>
      </c>
      <c r="G269" s="2" t="s">
        <v>601</v>
      </c>
      <c r="H269" s="2" t="n">
        <v>220</v>
      </c>
      <c r="K269" s="2" t="n">
        <v>1</v>
      </c>
      <c r="L269" s="2" t="s">
        <v>343</v>
      </c>
      <c r="M269" s="2" t="s">
        <v>272</v>
      </c>
    </row>
    <row r="270" customFormat="false" ht="15" hidden="true" customHeight="false" outlineLevel="0" collapsed="false">
      <c r="A270" s="1" t="n">
        <v>169</v>
      </c>
      <c r="B270" s="2" t="s">
        <v>288</v>
      </c>
      <c r="C270" s="2" t="n">
        <v>6</v>
      </c>
      <c r="D270" s="2" t="n">
        <v>5</v>
      </c>
      <c r="E270" s="2" t="n">
        <v>2</v>
      </c>
      <c r="F270" s="2" t="n">
        <v>9</v>
      </c>
      <c r="G270" s="2" t="s">
        <v>602</v>
      </c>
      <c r="H270" s="2" t="n">
        <v>330</v>
      </c>
      <c r="K270" s="2" t="n">
        <v>1</v>
      </c>
      <c r="L270" s="2" t="s">
        <v>343</v>
      </c>
      <c r="M270" s="2" t="s">
        <v>288</v>
      </c>
    </row>
    <row r="271" customFormat="false" ht="15" hidden="true" customHeight="false" outlineLevel="0" collapsed="false">
      <c r="A271" s="1" t="n">
        <v>170</v>
      </c>
      <c r="B271" s="2" t="s">
        <v>274</v>
      </c>
      <c r="C271" s="2" t="n">
        <v>7</v>
      </c>
      <c r="D271" s="2" t="n">
        <v>3</v>
      </c>
      <c r="E271" s="2" t="n">
        <v>4</v>
      </c>
      <c r="F271" s="2" t="n">
        <v>7</v>
      </c>
      <c r="G271" s="2" t="s">
        <v>603</v>
      </c>
      <c r="H271" s="2" t="n">
        <v>210</v>
      </c>
      <c r="K271" s="2" t="n">
        <v>1</v>
      </c>
      <c r="L271" s="2" t="s">
        <v>343</v>
      </c>
      <c r="M271" s="2" t="s">
        <v>274</v>
      </c>
    </row>
    <row r="272" customFormat="false" ht="15" hidden="true" customHeight="false" outlineLevel="0" collapsed="false">
      <c r="A272" s="1" t="n">
        <v>171</v>
      </c>
      <c r="B272" s="2" t="s">
        <v>257</v>
      </c>
      <c r="C272" s="2" t="n">
        <v>6</v>
      </c>
      <c r="D272" s="2" t="n">
        <v>3</v>
      </c>
      <c r="E272" s="2" t="n">
        <v>3</v>
      </c>
      <c r="F272" s="2" t="n">
        <v>8</v>
      </c>
      <c r="G272" s="2" t="s">
        <v>559</v>
      </c>
      <c r="H272" s="2" t="n">
        <v>60</v>
      </c>
      <c r="K272" s="2" t="n">
        <v>1</v>
      </c>
      <c r="L272" s="2" t="s">
        <v>343</v>
      </c>
      <c r="M272" s="2" t="s">
        <v>257</v>
      </c>
    </row>
    <row r="273" customFormat="false" ht="15" hidden="true" customHeight="false" outlineLevel="0" collapsed="false">
      <c r="A273" s="1" t="n">
        <v>172</v>
      </c>
      <c r="B273" s="2" t="s">
        <v>275</v>
      </c>
      <c r="C273" s="2" t="n">
        <v>4</v>
      </c>
      <c r="D273" s="2" t="n">
        <v>3</v>
      </c>
      <c r="E273" s="2" t="n">
        <v>2</v>
      </c>
      <c r="F273" s="2" t="n">
        <v>9</v>
      </c>
      <c r="G273" s="2" t="s">
        <v>604</v>
      </c>
      <c r="H273" s="2" t="n">
        <v>60</v>
      </c>
      <c r="K273" s="2" t="n">
        <v>1</v>
      </c>
      <c r="L273" s="2" t="s">
        <v>343</v>
      </c>
      <c r="M273" s="2" t="s">
        <v>275</v>
      </c>
    </row>
    <row r="274" customFormat="false" ht="15" hidden="true" customHeight="false" outlineLevel="0" collapsed="false">
      <c r="A274" s="1" t="n">
        <v>173</v>
      </c>
      <c r="B274" s="2" t="s">
        <v>291</v>
      </c>
      <c r="C274" s="2" t="n">
        <v>5</v>
      </c>
      <c r="D274" s="2" t="n">
        <v>3</v>
      </c>
      <c r="E274" s="2" t="n">
        <v>2</v>
      </c>
      <c r="F274" s="2" t="n">
        <v>8</v>
      </c>
      <c r="G274" s="2" t="s">
        <v>605</v>
      </c>
      <c r="H274" s="2" t="n">
        <v>130</v>
      </c>
      <c r="K274" s="2" t="n">
        <v>1</v>
      </c>
      <c r="L274" s="2" t="s">
        <v>343</v>
      </c>
      <c r="M274" s="2" t="s">
        <v>291</v>
      </c>
    </row>
    <row r="275" customFormat="false" ht="15" hidden="true" customHeight="false" outlineLevel="0" collapsed="false">
      <c r="A275" s="1" t="n">
        <v>174</v>
      </c>
      <c r="B275" s="2" t="s">
        <v>300</v>
      </c>
      <c r="C275" s="2" t="n">
        <v>5</v>
      </c>
      <c r="D275" s="2" t="n">
        <v>4</v>
      </c>
      <c r="E275" s="2" t="n">
        <v>3</v>
      </c>
      <c r="F275" s="2" t="n">
        <v>8</v>
      </c>
      <c r="G275" s="2" t="s">
        <v>606</v>
      </c>
      <c r="H275" s="2" t="n">
        <v>220</v>
      </c>
      <c r="K275" s="2" t="n">
        <v>1</v>
      </c>
      <c r="L275" s="2" t="s">
        <v>343</v>
      </c>
      <c r="M275" s="2" t="s">
        <v>300</v>
      </c>
    </row>
    <row r="276" customFormat="false" ht="15" hidden="true" customHeight="false" outlineLevel="0" collapsed="false">
      <c r="A276" s="1" t="n">
        <v>175</v>
      </c>
      <c r="B276" s="2" t="s">
        <v>306</v>
      </c>
      <c r="C276" s="2" t="n">
        <v>7</v>
      </c>
      <c r="D276" s="2" t="n">
        <v>3</v>
      </c>
      <c r="E276" s="2" t="n">
        <v>5</v>
      </c>
      <c r="F276" s="2" t="n">
        <v>7</v>
      </c>
      <c r="G276" s="2" t="s">
        <v>607</v>
      </c>
      <c r="H276" s="2" t="n">
        <v>195</v>
      </c>
      <c r="K276" s="2" t="n">
        <v>1</v>
      </c>
      <c r="L276" s="2" t="s">
        <v>343</v>
      </c>
      <c r="M276" s="2" t="s">
        <v>306</v>
      </c>
    </row>
    <row r="277" customFormat="false" ht="15" hidden="true" customHeight="false" outlineLevel="0" collapsed="false">
      <c r="A277" s="1" t="n">
        <v>176</v>
      </c>
      <c r="B277" s="2" t="s">
        <v>310</v>
      </c>
      <c r="C277" s="2" t="n">
        <v>7</v>
      </c>
      <c r="D277" s="2" t="n">
        <v>3</v>
      </c>
      <c r="E277" s="2" t="n">
        <v>4</v>
      </c>
      <c r="F277" s="2" t="n">
        <v>8</v>
      </c>
      <c r="G277" s="2" t="s">
        <v>608</v>
      </c>
      <c r="H277" s="2" t="n">
        <v>195</v>
      </c>
      <c r="K277" s="2" t="n">
        <v>1</v>
      </c>
      <c r="L277" s="2" t="s">
        <v>343</v>
      </c>
      <c r="M277" s="2" t="s">
        <v>310</v>
      </c>
    </row>
    <row r="278" customFormat="false" ht="15" hidden="true" customHeight="false" outlineLevel="0" collapsed="false">
      <c r="A278" s="1" t="n">
        <v>177</v>
      </c>
      <c r="B278" s="2" t="s">
        <v>311</v>
      </c>
      <c r="C278" s="2" t="n">
        <v>6</v>
      </c>
      <c r="D278" s="2" t="n">
        <v>4</v>
      </c>
      <c r="E278" s="2" t="n">
        <v>3</v>
      </c>
      <c r="F278" s="2" t="n">
        <v>8</v>
      </c>
      <c r="G278" s="2" t="s">
        <v>609</v>
      </c>
      <c r="H278" s="2" t="n">
        <v>170</v>
      </c>
      <c r="K278" s="2" t="n">
        <v>1</v>
      </c>
      <c r="L278" s="2" t="s">
        <v>343</v>
      </c>
      <c r="M278" s="2" t="s">
        <v>311</v>
      </c>
    </row>
    <row r="279" customFormat="false" ht="15" hidden="true" customHeight="false" outlineLevel="0" collapsed="false">
      <c r="A279" s="1" t="n">
        <v>178</v>
      </c>
      <c r="B279" s="2" t="s">
        <v>260</v>
      </c>
      <c r="C279" s="2" t="n">
        <v>8</v>
      </c>
      <c r="D279" s="2" t="n">
        <v>3</v>
      </c>
      <c r="E279" s="2" t="n">
        <v>4</v>
      </c>
      <c r="F279" s="2" t="n">
        <v>7</v>
      </c>
      <c r="G279" s="2" t="s">
        <v>610</v>
      </c>
      <c r="H279" s="2" t="n">
        <v>160</v>
      </c>
      <c r="K279" s="2" t="n">
        <v>1</v>
      </c>
      <c r="L279" s="2" t="s">
        <v>343</v>
      </c>
      <c r="M279" s="2" t="s">
        <v>260</v>
      </c>
    </row>
    <row r="280" customFormat="false" ht="15" hidden="true" customHeight="false" outlineLevel="0" collapsed="false">
      <c r="A280" s="1" t="n">
        <v>179</v>
      </c>
      <c r="B280" s="2" t="s">
        <v>277</v>
      </c>
      <c r="C280" s="2" t="n">
        <v>6</v>
      </c>
      <c r="D280" s="2" t="n">
        <v>3</v>
      </c>
      <c r="E280" s="2" t="n">
        <v>4</v>
      </c>
      <c r="F280" s="2" t="n">
        <v>8</v>
      </c>
      <c r="G280" s="2" t="s">
        <v>611</v>
      </c>
      <c r="H280" s="2" t="n">
        <v>180</v>
      </c>
      <c r="K280" s="2" t="n">
        <v>1</v>
      </c>
      <c r="L280" s="2" t="s">
        <v>343</v>
      </c>
      <c r="M280" s="2" t="s">
        <v>277</v>
      </c>
    </row>
    <row r="281" customFormat="false" ht="15" hidden="true" customHeight="false" outlineLevel="0" collapsed="false">
      <c r="A281" s="1" t="n">
        <v>180</v>
      </c>
      <c r="B281" s="2" t="s">
        <v>318</v>
      </c>
      <c r="C281" s="2" t="n">
        <v>5</v>
      </c>
      <c r="D281" s="2" t="n">
        <v>6</v>
      </c>
      <c r="E281" s="2" t="n">
        <v>1</v>
      </c>
      <c r="F281" s="2" t="n">
        <v>8</v>
      </c>
      <c r="G281" s="2" t="s">
        <v>612</v>
      </c>
      <c r="H281" s="2" t="n">
        <v>330</v>
      </c>
      <c r="K281" s="2" t="n">
        <v>1</v>
      </c>
      <c r="L281" s="2" t="s">
        <v>343</v>
      </c>
      <c r="M281" s="2" t="s">
        <v>318</v>
      </c>
    </row>
    <row r="282" customFormat="false" ht="15" hidden="true" customHeight="false" outlineLevel="0" collapsed="false">
      <c r="A282" s="1" t="n">
        <v>181</v>
      </c>
      <c r="B282" s="2" t="s">
        <v>308</v>
      </c>
      <c r="C282" s="2" t="n">
        <v>6</v>
      </c>
      <c r="D282" s="2" t="n">
        <v>4</v>
      </c>
      <c r="E282" s="2" t="n">
        <v>3</v>
      </c>
      <c r="F282" s="2" t="n">
        <v>9</v>
      </c>
      <c r="G282" s="2" t="s">
        <v>613</v>
      </c>
      <c r="H282" s="2" t="n">
        <v>290</v>
      </c>
      <c r="K282" s="2" t="n">
        <v>1</v>
      </c>
      <c r="L282" s="2" t="s">
        <v>343</v>
      </c>
      <c r="M282" s="2" t="s">
        <v>308</v>
      </c>
    </row>
    <row r="283" customFormat="false" ht="15" hidden="true" customHeight="false" outlineLevel="0" collapsed="false">
      <c r="A283" s="1" t="n">
        <v>182</v>
      </c>
      <c r="B283" s="2" t="s">
        <v>309</v>
      </c>
      <c r="C283" s="2" t="n">
        <v>5</v>
      </c>
      <c r="D283" s="2" t="n">
        <v>4</v>
      </c>
      <c r="E283" s="2" t="n">
        <v>2</v>
      </c>
      <c r="F283" s="2" t="n">
        <v>8</v>
      </c>
      <c r="G283" s="2" t="s">
        <v>614</v>
      </c>
      <c r="H283" s="2" t="n">
        <v>190</v>
      </c>
      <c r="K283" s="2" t="n">
        <v>1</v>
      </c>
      <c r="L283" s="2" t="s">
        <v>343</v>
      </c>
      <c r="M283" s="2" t="s">
        <v>309</v>
      </c>
    </row>
    <row r="284" customFormat="false" ht="15" hidden="true" customHeight="false" outlineLevel="0" collapsed="false">
      <c r="A284" s="1" t="n">
        <v>183</v>
      </c>
      <c r="B284" s="2" t="s">
        <v>281</v>
      </c>
      <c r="C284" s="2" t="n">
        <v>5</v>
      </c>
      <c r="D284" s="2" t="n">
        <v>7</v>
      </c>
      <c r="E284" s="2" t="n">
        <v>2</v>
      </c>
      <c r="F284" s="2" t="n">
        <v>9</v>
      </c>
      <c r="G284" s="2" t="s">
        <v>615</v>
      </c>
      <c r="H284" s="2" t="n">
        <v>130</v>
      </c>
      <c r="K284" s="2" t="n">
        <v>1</v>
      </c>
      <c r="L284" s="2" t="s">
        <v>343</v>
      </c>
      <c r="M284" s="2" t="s">
        <v>281</v>
      </c>
    </row>
    <row r="285" customFormat="false" ht="15" hidden="true" customHeight="false" outlineLevel="0" collapsed="false">
      <c r="A285" s="1" t="n">
        <v>184</v>
      </c>
      <c r="B285" s="2" t="s">
        <v>312</v>
      </c>
      <c r="C285" s="2" t="n">
        <v>9</v>
      </c>
      <c r="D285" s="2" t="n">
        <v>3</v>
      </c>
      <c r="E285" s="2" t="n">
        <v>4</v>
      </c>
      <c r="F285" s="2" t="n">
        <v>7</v>
      </c>
      <c r="G285" s="2" t="s">
        <v>616</v>
      </c>
      <c r="H285" s="2" t="n">
        <v>200</v>
      </c>
      <c r="K285" s="2" t="n">
        <v>1</v>
      </c>
      <c r="L285" s="2" t="s">
        <v>343</v>
      </c>
      <c r="M285" s="2" t="s">
        <v>312</v>
      </c>
    </row>
    <row r="286" customFormat="false" ht="15" hidden="true" customHeight="false" outlineLevel="0" collapsed="false">
      <c r="A286" s="1" t="n">
        <v>185</v>
      </c>
      <c r="B286" s="2" t="s">
        <v>316</v>
      </c>
      <c r="C286" s="2" t="n">
        <v>6</v>
      </c>
      <c r="D286" s="2" t="n">
        <v>6</v>
      </c>
      <c r="E286" s="2" t="n">
        <v>3</v>
      </c>
      <c r="F286" s="2" t="n">
        <v>8</v>
      </c>
      <c r="G286" s="2" t="s">
        <v>617</v>
      </c>
      <c r="H286" s="2" t="n">
        <v>340</v>
      </c>
      <c r="K286" s="2" t="n">
        <v>1</v>
      </c>
      <c r="L286" s="2" t="s">
        <v>343</v>
      </c>
      <c r="M286" s="2" t="s">
        <v>316</v>
      </c>
    </row>
  </sheetData>
  <sheetProtection sheet="true" objects="true" scenarios="true" selectLockedCells="true"/>
  <mergeCells count="23">
    <mergeCell ref="B3:C3"/>
    <mergeCell ref="F3:J3"/>
    <mergeCell ref="M3:O3"/>
    <mergeCell ref="B4:C4"/>
    <mergeCell ref="F4:J4"/>
    <mergeCell ref="M4:O4"/>
    <mergeCell ref="D5:J5"/>
    <mergeCell ref="M5:O5"/>
    <mergeCell ref="K6:L6"/>
    <mergeCell ref="M6:N6"/>
    <mergeCell ref="K24:L24"/>
    <mergeCell ref="M24:O26"/>
    <mergeCell ref="K25:L25"/>
    <mergeCell ref="K26:L26"/>
    <mergeCell ref="K28:L28"/>
    <mergeCell ref="M28:N28"/>
    <mergeCell ref="K29:L29"/>
    <mergeCell ref="M29:N29"/>
    <mergeCell ref="K30:L30"/>
    <mergeCell ref="M30:N30"/>
    <mergeCell ref="AC121:AS121"/>
    <mergeCell ref="AU121:BJ121"/>
    <mergeCell ref="BL121:BO121"/>
  </mergeCells>
  <conditionalFormatting sqref="BH7:BH22">
    <cfRule type="expression" priority="2" aboveAverage="0" equalAverage="0" bottom="0" percent="0" rank="0" text="" dxfId="0">
      <formula>IF($BH7="",1,0)</formula>
    </cfRule>
    <cfRule type="expression" priority="3" aboveAverage="0" equalAverage="0" bottom="0" percent="0" rank="0" text="" dxfId="0">
      <formula>IF($BH7=$BL7,1,0)</formula>
    </cfRule>
    <cfRule type="expression" priority="4" aboveAverage="0" equalAverage="0" bottom="0" percent="0" rank="0" text="" dxfId="0">
      <formula>IF($BH7=$BK7,1,0)</formula>
    </cfRule>
  </conditionalFormatting>
  <conditionalFormatting sqref="BI7:BI22">
    <cfRule type="expression" priority="5" aboveAverage="0" equalAverage="0" bottom="0" percent="0" rank="0" text="" dxfId="0">
      <formula>IF($BI7="",1,0)</formula>
    </cfRule>
    <cfRule type="expression" priority="6" aboveAverage="0" equalAverage="0" bottom="0" percent="0" rank="0" text="" dxfId="0">
      <formula>IF($BI7=$BN7,1,0)</formula>
    </cfRule>
    <cfRule type="expression" priority="7" aboveAverage="0" equalAverage="0" bottom="0" percent="0" rank="0" text="" dxfId="0">
      <formula>IF($BI7=$BM7,1,0)</formula>
    </cfRule>
  </conditionalFormatting>
  <conditionalFormatting sqref="BJ7:BJ22">
    <cfRule type="expression" priority="8" aboveAverage="0" equalAverage="0" bottom="0" percent="0" rank="0" text="" dxfId="0">
      <formula>IF($BJ7="",1,0)</formula>
    </cfRule>
    <cfRule type="expression" priority="9" aboveAverage="0" equalAverage="0" bottom="0" percent="0" rank="0" text="" dxfId="0">
      <formula>IF($BJ7=$BP7,1,0)</formula>
    </cfRule>
    <cfRule type="expression" priority="10" aboveAverage="0" equalAverage="0" bottom="0" percent="0" rank="0" text="" dxfId="1">
      <formula>IF($BJ7=$BO7,1,0)</formula>
    </cfRule>
  </conditionalFormatting>
  <conditionalFormatting sqref="D7:D22">
    <cfRule type="expression" priority="11" aboveAverage="0" equalAverage="0" bottom="0" percent="0" rank="0" text="" dxfId="1">
      <formula>IF($W$6,1,0)</formula>
    </cfRule>
  </conditionalFormatting>
  <conditionalFormatting sqref="D5">
    <cfRule type="expression" priority="12" aboveAverage="0" equalAverage="0" bottom="0" percent="0" rank="0" text="" dxfId="1">
      <formula>IF(OR($W$6,$X$6),1,0)</formula>
    </cfRule>
  </conditionalFormatting>
  <conditionalFormatting sqref="C28:E28">
    <cfRule type="expression" priority="13" aboveAverage="0" equalAverage="0" bottom="0" percent="0" rank="0" text="" dxfId="1">
      <formula>IF($T$25=0,1,0)</formula>
    </cfRule>
  </conditionalFormatting>
  <conditionalFormatting sqref="K24;J26:L26">
    <cfRule type="expression" priority="14" aboveAverage="0" equalAverage="0" bottom="0" percent="0" rank="0" text="" dxfId="1">
      <formula>IF($K$26&gt;$K$24,1,0)</formula>
    </cfRule>
  </conditionalFormatting>
  <conditionalFormatting sqref="M24:O26">
    <cfRule type="expression" priority="15" aboveAverage="0" equalAverage="0" bottom="0" percent="0" rank="0" text="" dxfId="1">
      <formula>IF($M$24="",0,1)</formula>
    </cfRule>
  </conditionalFormatting>
  <conditionalFormatting sqref="M29:N30">
    <cfRule type="expression" priority="16" aboveAverage="0" equalAverage="0" bottom="0" percent="0" rank="0" text="" dxfId="1">
      <formula>IF($M$30&gt;$M$29,1,0)</formula>
    </cfRule>
  </conditionalFormatting>
  <conditionalFormatting sqref="O29:O30">
    <cfRule type="expression" priority="17" aboveAverage="0" equalAverage="0" bottom="0" percent="0" rank="0" text="" dxfId="1">
      <formula>IF($O$30&gt;$O$29,1,0)</formula>
    </cfRule>
  </conditionalFormatting>
  <conditionalFormatting sqref="J25:L25">
    <cfRule type="expression" priority="18" aboveAverage="0" equalAverage="0" bottom="0" percent="0" rank="0" text="" dxfId="1">
      <formula>IF($K$25&lt;$T$32*1000,1,0)</formula>
    </cfRule>
  </conditionalFormatting>
  <conditionalFormatting sqref="AF7:BE22">
    <cfRule type="expression" priority="19" aboveAverage="0" equalAverage="0" bottom="0" percent="0" rank="0" text="" dxfId="1">
      <formula>IF($BF7&lt;&gt;"",1,0)</formula>
    </cfRule>
  </conditionalFormatting>
  <dataValidations count="8">
    <dataValidation allowBlank="false" operator="between" showDropDown="false" showErrorMessage="true" showInputMessage="true" sqref="K7:O22" type="list">
      <formula1>INDIRECT(AS7)</formula1>
      <formula2>0</formula2>
    </dataValidation>
    <dataValidation allowBlank="false" operator="between" showDropDown="false" showErrorMessage="true" showInputMessage="true" sqref="D7:D22" type="list">
      <formula1>$R$6:$R$22</formula1>
      <formula2>0</formula2>
    </dataValidation>
    <dataValidation allowBlank="true" operator="between" showDropDown="false" showErrorMessage="true" showInputMessage="true" sqref="C24" type="list">
      <formula1>$Y$24:$Y$32</formula1>
      <formula2>0</formula2>
    </dataValidation>
    <dataValidation allowBlank="true" operator="between" showDropDown="false" showErrorMessage="true" showInputMessage="true" sqref="C25:C27" type="list">
      <formula1>$Y$24:$Y$33</formula1>
      <formula2>0</formula2>
    </dataValidation>
    <dataValidation allowBlank="true" operator="between" showDropDown="false" showErrorMessage="true" showInputMessage="true" sqref="C28" type="list">
      <formula1>IF($T$25=1,$Y$24:$Y$25,$Y$24)</formula1>
      <formula2>0</formula2>
    </dataValidation>
    <dataValidation allowBlank="true" operator="between" showDropDown="false" showErrorMessage="true" showInputMessage="true" sqref="C29" type="list">
      <formula1>$Y$24:$Y$27</formula1>
      <formula2>0</formula2>
    </dataValidation>
    <dataValidation allowBlank="true" operator="between" showDropDown="false" showErrorMessage="true" showInputMessage="true" sqref="C30" type="list">
      <formula1>$Y$24:$Y$25</formula1>
      <formula2>0</formula2>
    </dataValidation>
    <dataValidation allowBlank="true" operator="between" showDropDown="false" showErrorMessage="true" showInputMessage="true" sqref="D4" type="list">
      <formula1>$X$102:$X$128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LibreOffice/5.1.5.2$Windows_x86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2018-02-12T10:13:08Z</dcterms:created>
  <dc:creator>Torsten Blaetter</dc:creator>
  <dc:description/>
  <dc:language>de-AT</dc:language>
  <cp:lastModifiedBy/>
  <cp:lastPrinted>2018-03-15T12:47:23Z</cp:lastPrinted>
  <dcterms:modified xsi:type="dcterms:W3CDTF">2018-07-26T10:46:11Z</dcterms:modified>
  <cp:revision>4</cp:revision>
  <dc:subject/>
  <dc:title>Squad Rosters for World Cup 2019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